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societyofactuaries-my.sharepoint.com/personal/mdulceak_soa_org/Documents/U_Drive/Solutions/November 2025 Solutions/ILA 101/"/>
    </mc:Choice>
  </mc:AlternateContent>
  <xr:revisionPtr revIDLastSave="4" documentId="8_{1D18F02D-8A21-480A-98D6-2C54B31CB645}" xr6:coauthVersionLast="47" xr6:coauthVersionMax="47" xr10:uidLastSave="{B223F1AD-7E30-4BC4-9894-02F02E462D3C}"/>
  <bookViews>
    <workbookView xWindow="-96" yWindow="0" windowWidth="11712" windowHeight="12336" firstSheet="3" activeTab="4" xr2:uid="{00000000-000D-0000-FFFF-FFFF00000000}"/>
  </bookViews>
  <sheets>
    <sheet name="Question 3 (a)" sheetId="19" r:id="rId1"/>
    <sheet name="Question 4 (c)" sheetId="20" r:id="rId2"/>
    <sheet name="Question 5 (a)" sheetId="21" r:id="rId3"/>
    <sheet name="Question 5 (b)" sheetId="22" r:id="rId4"/>
    <sheet name="Question 7 (a)" sheetId="23"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C35" i="23" l="1"/>
  <c r="C38" i="23"/>
  <c r="C39" i="23"/>
  <c r="C40" i="23"/>
  <c r="C41" i="23" s="1"/>
  <c r="B45" i="23" s="1"/>
  <c r="C48" i="23"/>
  <c r="C49" i="23"/>
  <c r="C52" i="23"/>
  <c r="C53" i="23"/>
  <c r="C56" i="23"/>
  <c r="C57" i="23"/>
  <c r="C58" i="23"/>
  <c r="C59" i="23" s="1"/>
  <c r="B61" i="23" s="1"/>
  <c r="B35" i="22" l="1"/>
  <c r="B36" i="22" s="1"/>
  <c r="C35" i="22"/>
  <c r="C36" i="22"/>
  <c r="C37" i="22"/>
  <c r="B38" i="22"/>
  <c r="C38" i="22"/>
  <c r="C39" i="22"/>
  <c r="B40" i="22"/>
  <c r="C40" i="22"/>
  <c r="C41" i="22"/>
  <c r="C55" i="22" s="1"/>
  <c r="B44" i="22"/>
  <c r="C44" i="22"/>
  <c r="B45" i="22"/>
  <c r="C45" i="22"/>
  <c r="B46" i="22"/>
  <c r="C46" i="22"/>
  <c r="B47" i="22"/>
  <c r="B53" i="22" s="1"/>
  <c r="C47" i="22"/>
  <c r="C53" i="22" s="1"/>
  <c r="B48" i="22"/>
  <c r="C48" i="22"/>
  <c r="B49" i="22"/>
  <c r="C49" i="22"/>
  <c r="B50" i="22"/>
  <c r="C50" i="22"/>
  <c r="B51" i="22"/>
  <c r="C51" i="22"/>
  <c r="B52" i="22"/>
  <c r="C52" i="22"/>
  <c r="B35" i="21"/>
  <c r="C51" i="21" s="1"/>
  <c r="C35" i="21"/>
  <c r="C36" i="21"/>
  <c r="C37" i="21" s="1"/>
  <c r="C40" i="21" s="1"/>
  <c r="B38" i="21"/>
  <c r="C38" i="21"/>
  <c r="C39" i="21"/>
  <c r="B43" i="21"/>
  <c r="C44" i="21" s="1"/>
  <c r="C43" i="21"/>
  <c r="B44" i="21"/>
  <c r="B46" i="21"/>
  <c r="C46" i="21"/>
  <c r="B47" i="21"/>
  <c r="C47" i="21"/>
  <c r="B48" i="21"/>
  <c r="C48" i="21"/>
  <c r="B49" i="21"/>
  <c r="C49" i="21"/>
  <c r="B50" i="21"/>
  <c r="C50" i="21"/>
  <c r="B51" i="21"/>
  <c r="B39" i="22" l="1"/>
  <c r="B37" i="22"/>
  <c r="B41" i="22" s="1"/>
  <c r="B55" i="22" s="1"/>
  <c r="C54" i="21"/>
  <c r="C45" i="21"/>
  <c r="C52" i="21" s="1"/>
  <c r="B37" i="21"/>
  <c r="B40" i="21" s="1"/>
  <c r="B54" i="21" s="1"/>
  <c r="B45" i="21"/>
  <c r="B52" i="21" s="1"/>
  <c r="B36" i="21"/>
  <c r="B39" i="21" s="1"/>
  <c r="H31" i="20" l="1"/>
  <c r="J31" i="20" s="1"/>
  <c r="N31" i="20" s="1"/>
  <c r="I31" i="20"/>
  <c r="M31" i="20"/>
  <c r="H32" i="20"/>
  <c r="J32" i="20" s="1"/>
  <c r="N32" i="20" s="1"/>
  <c r="I32" i="20"/>
  <c r="M32" i="20" s="1"/>
  <c r="H33" i="20"/>
  <c r="I33" i="20"/>
  <c r="J33" i="20"/>
  <c r="N33" i="20" s="1"/>
  <c r="M33" i="20"/>
  <c r="H39" i="20"/>
  <c r="I39" i="20"/>
  <c r="J39" i="20"/>
  <c r="M39" i="20"/>
  <c r="N39" i="20"/>
  <c r="H40" i="20"/>
  <c r="N40" i="20" s="1"/>
  <c r="I40" i="20"/>
  <c r="J40" i="20"/>
  <c r="M40" i="20"/>
  <c r="H41" i="20"/>
  <c r="I41" i="20"/>
  <c r="J41" i="20"/>
  <c r="M41" i="20"/>
  <c r="N41" i="20" s="1"/>
  <c r="H47" i="20"/>
  <c r="J47" i="20" s="1"/>
  <c r="I47" i="20"/>
  <c r="M47" i="20"/>
  <c r="H48" i="20"/>
  <c r="N48" i="20" s="1"/>
  <c r="I48" i="20"/>
  <c r="J48" i="20"/>
  <c r="M48" i="20"/>
  <c r="H49" i="20"/>
  <c r="I49" i="20"/>
  <c r="J49" i="20" s="1"/>
  <c r="M49" i="20"/>
  <c r="N49" i="20"/>
  <c r="N47" i="20" l="1"/>
  <c r="B26" i="19"/>
  <c r="C26" i="19" s="1"/>
  <c r="D26" i="19" s="1"/>
  <c r="B27" i="19"/>
  <c r="B25" i="19"/>
  <c r="G25" i="19"/>
  <c r="B24" i="19"/>
  <c r="C24" i="19"/>
  <c r="D24" i="19"/>
  <c r="D23" i="19"/>
  <c r="D25" i="19" s="1"/>
  <c r="E23" i="19"/>
  <c r="E24" i="19" s="1"/>
  <c r="F23" i="19"/>
  <c r="F24" i="19" s="1"/>
  <c r="G23" i="19"/>
  <c r="G24" i="19" s="1"/>
  <c r="C23" i="19"/>
  <c r="C25" i="19" s="1"/>
  <c r="B23" i="19"/>
  <c r="C27" i="19" l="1"/>
  <c r="D27" i="19" s="1"/>
  <c r="E26" i="19"/>
  <c r="F26" i="19" s="1"/>
  <c r="G26" i="19" s="1"/>
  <c r="E32" i="19" s="1"/>
  <c r="F25" i="19"/>
  <c r="E25" i="19"/>
  <c r="E27" i="19" l="1"/>
  <c r="F27" i="19" l="1"/>
  <c r="G27" i="19" s="1"/>
  <c r="E33" i="19" s="1"/>
</calcChain>
</file>

<file path=xl/sharedStrings.xml><?xml version="1.0" encoding="utf-8"?>
<sst xmlns="http://schemas.openxmlformats.org/spreadsheetml/2006/main" count="259" uniqueCount="151">
  <si>
    <t>ANSWER:</t>
  </si>
  <si>
    <t>Show work below</t>
  </si>
  <si>
    <t>Question 3 (a)</t>
  </si>
  <si>
    <t xml:space="preserve">Your company is developing a fixed indexed annuity and is considering two different designs. </t>
  </si>
  <si>
    <t xml:space="preserve">You are given the following information: </t>
  </si>
  <si>
    <t>Year</t>
  </si>
  <si>
    <t>Index Value</t>
  </si>
  <si>
    <t>Starting Contract Fund Value</t>
  </si>
  <si>
    <t>3 (a)</t>
  </si>
  <si>
    <t>i. Fund value at the end of the 5th year for 5% cap, 0% floor</t>
  </si>
  <si>
    <t>ii. Fund value at the end of the 5th year for 75% participation rate, 0% floor</t>
  </si>
  <si>
    <t>Responses for parts (b) and (c) are to be provided in the Word document.</t>
  </si>
  <si>
    <r>
      <t xml:space="preserve">(a) </t>
    </r>
    <r>
      <rPr>
        <i/>
        <sz val="12"/>
        <color theme="1"/>
        <rFont val="Times New Roman"/>
        <family val="1"/>
      </rPr>
      <t>(2 points)</t>
    </r>
    <r>
      <rPr>
        <sz val="12"/>
        <color theme="1"/>
        <rFont val="Times New Roman"/>
        <family val="1"/>
      </rPr>
      <t xml:space="preserve"> Calculate the fund values at the end of the fifth year for the following designs:</t>
    </r>
  </si>
  <si>
    <r>
      <t xml:space="preserve">(i) </t>
    </r>
    <r>
      <rPr>
        <i/>
        <sz val="12"/>
        <color theme="1"/>
        <rFont val="Times New Roman"/>
        <family val="1"/>
      </rPr>
      <t>(1 point)</t>
    </r>
    <r>
      <rPr>
        <sz val="12"/>
        <color theme="1"/>
        <rFont val="Times New Roman"/>
        <family val="1"/>
      </rPr>
      <t xml:space="preserve"> 5% cap, 0% floor</t>
    </r>
  </si>
  <si>
    <r>
      <t xml:space="preserve">(ii) </t>
    </r>
    <r>
      <rPr>
        <i/>
        <sz val="12"/>
        <color theme="1"/>
        <rFont val="Times New Roman"/>
        <family val="1"/>
      </rPr>
      <t>(1 point)</t>
    </r>
    <r>
      <rPr>
        <sz val="12"/>
        <color theme="1"/>
        <rFont val="Times New Roman"/>
        <family val="1"/>
      </rPr>
      <t xml:space="preserve"> 75% participation rate, 0% floor</t>
    </r>
  </si>
  <si>
    <t>Index Returns</t>
  </si>
  <si>
    <t>Credited Rate (Design 2):</t>
  </si>
  <si>
    <t>Credited Rate (Design 1):</t>
  </si>
  <si>
    <t>Design 1 Credited Rate = MAX(FLOOR,MIN(CAP,ACTUAL RETURN)) =MAX(0,MIN(5%,B23))</t>
  </si>
  <si>
    <t>Design 2 Credited Rate = MAX(FLOOR,ACTUAL RETURN * PARTICIPATION RATE) =  MAX(0,B23*0.75)</t>
  </si>
  <si>
    <t>Fund Value (Design 1):</t>
  </si>
  <si>
    <t>Fund Value (Design 2):</t>
  </si>
  <si>
    <t>Fails at age 69</t>
  </si>
  <si>
    <t>Fail</t>
  </si>
  <si>
    <t>Policy + Rider 3 (Pass/Fail)</t>
  </si>
  <si>
    <t>Pass for all ages</t>
  </si>
  <si>
    <t>Pass</t>
  </si>
  <si>
    <t>Policy + Rider 2 (Pass/Fail)</t>
  </si>
  <si>
    <t>Policy + Rider 1 (Pass/Fail)</t>
  </si>
  <si>
    <t>Comments</t>
  </si>
  <si>
    <t>Alternative Solution when rider premium is not multiplied by face/1000</t>
  </si>
  <si>
    <t>CVAT Test</t>
  </si>
  <si>
    <t>CVAT NSP</t>
  </si>
  <si>
    <t>Cash Surrender Value for CVAT</t>
  </si>
  <si>
    <t>Present value of the expected premiums for Rider 3</t>
  </si>
  <si>
    <t>Present value of the expected premiums for Rider 2</t>
  </si>
  <si>
    <t>Present value of the expected premiums for Rider 1</t>
  </si>
  <si>
    <t>Guaranteed Surrender Charge per 1,000 of Death Benefit</t>
  </si>
  <si>
    <t>Cash Value Per 1,000 of Death Benefit</t>
  </si>
  <si>
    <t>CVAT Net Single Premiums for a 1,000 Whole Life Policy</t>
  </si>
  <si>
    <t>Attained Age</t>
  </si>
  <si>
    <t>(iii) WL with rider 3 - spouse term life insurnace rider is QAB</t>
  </si>
  <si>
    <t>(ii) WL with rider 2 - accidental death benefit rider is QAB</t>
  </si>
  <si>
    <t>If QAB charge is not adjusted by face amount / 1000</t>
  </si>
  <si>
    <t>Death Benefits + QAB charges</t>
  </si>
  <si>
    <t>CSV</t>
  </si>
  <si>
    <t>Rider Charge (QAB)</t>
  </si>
  <si>
    <t>Rider Charge (not QAB)</t>
  </si>
  <si>
    <t>CVAT NSP is PV death benefits</t>
  </si>
  <si>
    <t>(i) WL with rider 1 - Hospital indemnity benefit is not QAB</t>
  </si>
  <si>
    <t>Alternative Solution</t>
  </si>
  <si>
    <t>CVAT test checks whether the contract’s CSV will never exceed the PV of future benefits. Where CSV should be gross of surrender charge, and future benefits include death benefits, endowment benefits, and charges for QAB but not QAB benefits. For this whole life policy, there are no endowment benefits. PV of future benefits is essentially the CVAT net single premium (NSP). As such comparing NSP + QAB charge with CV at each age would be sufficient to determine the test results.</t>
  </si>
  <si>
    <r>
      <rPr>
        <sz val="11"/>
        <color theme="1"/>
        <rFont val="Times New Roman"/>
        <family val="1"/>
      </rPr>
      <t>(iii)</t>
    </r>
    <r>
      <rPr>
        <sz val="7"/>
        <color theme="1"/>
        <rFont val="Times New Roman"/>
        <family val="1"/>
      </rPr>
      <t xml:space="preserve">     </t>
    </r>
    <r>
      <rPr>
        <sz val="11"/>
        <color theme="1"/>
        <rFont val="Times New Roman"/>
        <family val="1"/>
      </rPr>
      <t>Whole life policy with rider 3</t>
    </r>
  </si>
  <si>
    <r>
      <rPr>
        <sz val="11"/>
        <color theme="1"/>
        <rFont val="Times New Roman"/>
        <family val="1"/>
      </rPr>
      <t>(ii)</t>
    </r>
    <r>
      <rPr>
        <sz val="7"/>
        <color theme="1"/>
        <rFont val="Times New Roman"/>
        <family val="1"/>
      </rPr>
      <t xml:space="preserve">      </t>
    </r>
    <r>
      <rPr>
        <sz val="11"/>
        <color theme="1"/>
        <rFont val="Times New Roman"/>
        <family val="1"/>
      </rPr>
      <t>Whole life policy with rider 2</t>
    </r>
  </si>
  <si>
    <r>
      <rPr>
        <sz val="11"/>
        <color theme="1"/>
        <rFont val="Times New Roman"/>
        <family val="1"/>
      </rPr>
      <t>(i)</t>
    </r>
    <r>
      <rPr>
        <sz val="7"/>
        <color theme="1"/>
        <rFont val="Times New Roman"/>
        <family val="1"/>
      </rPr>
      <t xml:space="preserve">    </t>
    </r>
    <r>
      <rPr>
        <sz val="11"/>
        <color theme="1"/>
        <rFont val="Times New Roman"/>
        <family val="1"/>
      </rPr>
      <t>Whole life policy with rider 1</t>
    </r>
  </si>
  <si>
    <r>
      <t xml:space="preserve">(c)	  </t>
    </r>
    <r>
      <rPr>
        <i/>
        <sz val="12"/>
        <color theme="1"/>
        <rFont val="Times New Roman"/>
        <family val="1"/>
      </rPr>
      <t>(3 points)</t>
    </r>
    <r>
      <rPr>
        <sz val="12"/>
        <color theme="1"/>
        <rFont val="Times New Roman"/>
        <family val="1"/>
      </rPr>
      <t xml:space="preserve">  Assess whether each of the following passes the cash value accumulation test. Show your work.</t>
    </r>
  </si>
  <si>
    <t>The riders do not change the cash surrender value of the whole life policy.</t>
  </si>
  <si>
    <t>·         Rider 3: 50,000 spouse term life insurance that terminates at spouse’s age 100</t>
  </si>
  <si>
    <t>·         Rider 2: 50,000 accidental death benefit rider that terminates at age 70</t>
  </si>
  <si>
    <t>·         Rider 1: Hospital indemnity plan that pays 500 per day for qualifying confinements in a hospital or care facility that terminates at age 70</t>
  </si>
  <si>
    <t xml:space="preserve">  The policy and any applicable riders are intended to qualify as life insurance using the cash value accumulation test.  The deemed maturity age for cash value accumulation net single premiums is 121. You are evaluating the following riders:</t>
  </si>
  <si>
    <t>Information for a whole life policy with a face amount of 50,000 is provided below.</t>
  </si>
  <si>
    <t>Question 4 (c)</t>
  </si>
  <si>
    <t>Responses for part (c) are to be provided in the Word document.</t>
  </si>
  <si>
    <t>Second-year gain:</t>
  </si>
  <si>
    <t>Total Benefit and Expense</t>
  </si>
  <si>
    <t>Premium Tax</t>
  </si>
  <si>
    <t>Maintenance Expenses</t>
  </si>
  <si>
    <t>Commissions</t>
  </si>
  <si>
    <t>Net Reserve Increase</t>
  </si>
  <si>
    <t xml:space="preserve">  Ceded Reserve Increase</t>
  </si>
  <si>
    <t xml:space="preserve">  Gross Reserve Increase</t>
  </si>
  <si>
    <t>Net Claims</t>
  </si>
  <si>
    <t xml:space="preserve">  Ceded Claims</t>
  </si>
  <si>
    <t xml:space="preserve">  Gross Claims</t>
  </si>
  <si>
    <t>Total Benefit and Expense (thousands):</t>
  </si>
  <si>
    <t>Total Revenue</t>
  </si>
  <si>
    <t>Expense Allowances</t>
  </si>
  <si>
    <t>Investment Income</t>
  </si>
  <si>
    <t>Net Premium</t>
  </si>
  <si>
    <t xml:space="preserve">  Ceded Premium</t>
  </si>
  <si>
    <t xml:space="preserve">  Gross Premium</t>
  </si>
  <si>
    <t xml:space="preserve">Commissions based on gross premium including policy fee </t>
  </si>
  <si>
    <t>Total Revenue (thousands):</t>
  </si>
  <si>
    <t>(a)</t>
  </si>
  <si>
    <r>
      <t>(a) (</t>
    </r>
    <r>
      <rPr>
        <i/>
        <sz val="12"/>
        <color theme="1"/>
        <rFont val="Times New Roman"/>
        <family val="1"/>
      </rPr>
      <t>3 Points</t>
    </r>
    <r>
      <rPr>
        <sz val="12"/>
        <color theme="1"/>
        <rFont val="Times New Roman"/>
        <family val="1"/>
      </rPr>
      <t xml:space="preserve">) Calculate the second-year gain from operations under a 75% quota share coinsurance agreement. </t>
    </r>
  </si>
  <si>
    <t>Year 2+:   5%</t>
  </si>
  <si>
    <t>Year 1:    90%</t>
  </si>
  <si>
    <t>Expense Allowance</t>
  </si>
  <si>
    <t>Ceded Premium Tax</t>
  </si>
  <si>
    <t>Ceded Policy Fee</t>
  </si>
  <si>
    <t>You are also given the following information related to any reinsurance agreement.</t>
  </si>
  <si>
    <t>Surrender Claims</t>
  </si>
  <si>
    <t>Death Claims</t>
  </si>
  <si>
    <t>Reserve</t>
  </si>
  <si>
    <t>You are also given the following projections for the first 3 policy years (in thousands):</t>
  </si>
  <si>
    <t>600 Million</t>
  </si>
  <si>
    <t>Face Amount in force at End of Year 1</t>
  </si>
  <si>
    <t>Surplus at End of Year 1</t>
  </si>
  <si>
    <t xml:space="preserve">Year 3+: 0% </t>
  </si>
  <si>
    <t>Year 2: 10%</t>
  </si>
  <si>
    <t>Year 1: 50%</t>
  </si>
  <si>
    <t xml:space="preserve">Commissions </t>
  </si>
  <si>
    <t>Earned Rate</t>
  </si>
  <si>
    <t>Maintenance Expense</t>
  </si>
  <si>
    <t>Annual Policy Fee</t>
  </si>
  <si>
    <t>7 per 1000</t>
  </si>
  <si>
    <t>Premium</t>
  </si>
  <si>
    <t>You are given the following information on a block of whole life business. The whole life policies provide cash values and allow for policy loans.</t>
  </si>
  <si>
    <t>Question 5 (a)</t>
  </si>
  <si>
    <t>Mod-co Adjustment</t>
  </si>
  <si>
    <t>(b)</t>
  </si>
  <si>
    <r>
      <t>(b) (</t>
    </r>
    <r>
      <rPr>
        <i/>
        <sz val="12"/>
        <color theme="1"/>
        <rFont val="Times New Roman"/>
        <family val="1"/>
      </rPr>
      <t>3 Points</t>
    </r>
    <r>
      <rPr>
        <sz val="12"/>
        <color theme="1"/>
        <rFont val="Times New Roman"/>
        <family val="1"/>
      </rPr>
      <t xml:space="preserve">) Calculate the second-year gain from operations under a mod-co agreement using a mod-co interest rate of 4%. </t>
    </r>
  </si>
  <si>
    <t>Question 5 (b)</t>
  </si>
  <si>
    <t>Responses for part (b) are to be provided in the Word document.</t>
  </si>
  <si>
    <t>Reserve (FPT):</t>
  </si>
  <si>
    <t>Reserve (t=2)=</t>
  </si>
  <si>
    <t>PV(DB)-PV(P)=</t>
  </si>
  <si>
    <t>PV(P)=</t>
  </si>
  <si>
    <t>PV(DB)=</t>
  </si>
  <si>
    <t>Step 3: Calculate reserve at t=2</t>
  </si>
  <si>
    <t>0 &lt; t &lt; 10</t>
  </si>
  <si>
    <t>P=</t>
  </si>
  <si>
    <t>PE=</t>
  </si>
  <si>
    <t>Step 2: Calculate net premium</t>
  </si>
  <si>
    <t>FPT expense allowance=</t>
  </si>
  <si>
    <t>1st yr cost of insurance=</t>
  </si>
  <si>
    <t>Step 1: Calculate FPT expense allowance</t>
  </si>
  <si>
    <t>(a) ii)</t>
  </si>
  <si>
    <t>Reserve (NLP):</t>
  </si>
  <si>
    <t>Step 2: Calculate reserve at t=2</t>
  </si>
  <si>
    <t>Step 1: Calculate net level premium</t>
  </si>
  <si>
    <t>(a) i)</t>
  </si>
  <si>
    <r>
      <t xml:space="preserve">(ii)	</t>
    </r>
    <r>
      <rPr>
        <i/>
        <sz val="12"/>
        <color theme="1"/>
        <rFont val="Times New Roman"/>
        <family val="1"/>
      </rPr>
      <t xml:space="preserve"> (2 points) </t>
    </r>
    <r>
      <rPr>
        <sz val="12"/>
        <color theme="1"/>
        <rFont val="Times New Roman"/>
        <family val="1"/>
      </rPr>
      <t xml:space="preserve">Calculate the reserve at the end of policy year 2 using the Full Preliminary Term (FPT) reserve method. </t>
    </r>
  </si>
  <si>
    <r>
      <t xml:space="preserve">(i)	 </t>
    </r>
    <r>
      <rPr>
        <i/>
        <sz val="12"/>
        <color theme="1"/>
        <rFont val="Times New Roman"/>
        <family val="1"/>
      </rPr>
      <t xml:space="preserve">(2 points) </t>
    </r>
    <r>
      <rPr>
        <sz val="12"/>
        <color theme="1"/>
        <rFont val="Times New Roman"/>
        <family val="1"/>
      </rPr>
      <t>Calculate the reserve at the end of policy year 2 using the Net Level Premium (NLP) reserve method.</t>
    </r>
  </si>
  <si>
    <r>
      <t xml:space="preserve">(a) </t>
    </r>
    <r>
      <rPr>
        <i/>
        <sz val="12"/>
        <color theme="1"/>
        <rFont val="Times New Roman"/>
        <family val="1"/>
      </rPr>
      <t>(4 points)</t>
    </r>
  </si>
  <si>
    <t xml:space="preserve">                       = Actuarial present value of a life annuity due for attained age (x + t), payable for (10 - t) years</t>
  </si>
  <si>
    <t xml:space="preserve">                       = Actuarial present value of a term life level death benefit of 1,000 for attained age (x + t) with a term of (10 - t) years</t>
  </si>
  <si>
    <r>
      <rPr>
        <sz val="12"/>
        <color theme="1"/>
        <rFont val="Times New Roman"/>
        <family val="1"/>
      </rPr>
      <t>1,000 q</t>
    </r>
    <r>
      <rPr>
        <vertAlign val="subscript"/>
        <sz val="12"/>
        <color theme="1"/>
        <rFont val="Times New Roman"/>
        <family val="1"/>
      </rPr>
      <t>x+t</t>
    </r>
    <r>
      <rPr>
        <sz val="12"/>
        <color theme="1"/>
        <rFont val="Times New Roman"/>
        <family val="1"/>
      </rPr>
      <t xml:space="preserve"> = Mortality rate per 1,000 for attained age x + t</t>
    </r>
  </si>
  <si>
    <t>x  = issue age</t>
  </si>
  <si>
    <t>t = duration</t>
  </si>
  <si>
    <t xml:space="preserve">where: </t>
  </si>
  <si>
    <r>
      <t>1,000 q</t>
    </r>
    <r>
      <rPr>
        <vertAlign val="subscript"/>
        <sz val="12"/>
        <color theme="1"/>
        <rFont val="Times New Roman"/>
        <family val="1"/>
      </rPr>
      <t>x+t</t>
    </r>
  </si>
  <si>
    <t>t</t>
  </si>
  <si>
    <r>
      <t>·</t>
    </r>
    <r>
      <rPr>
        <sz val="7"/>
        <color theme="1"/>
        <rFont val="Times New Roman"/>
        <family val="1"/>
      </rPr>
      <t xml:space="preserve">         </t>
    </r>
    <r>
      <rPr>
        <sz val="12"/>
        <color theme="1"/>
        <rFont val="Times New Roman"/>
        <family val="1"/>
      </rPr>
      <t>The statutory valuation rate is 4%.</t>
    </r>
  </si>
  <si>
    <r>
      <t>·</t>
    </r>
    <r>
      <rPr>
        <sz val="7"/>
        <color theme="1"/>
        <rFont val="Times New Roman"/>
        <family val="1"/>
      </rPr>
      <t xml:space="preserve">         </t>
    </r>
    <r>
      <rPr>
        <sz val="12"/>
        <color theme="1"/>
        <rFont val="Times New Roman"/>
        <family val="1"/>
      </rPr>
      <t>There is no cash surrender value.</t>
    </r>
  </si>
  <si>
    <r>
      <t>·</t>
    </r>
    <r>
      <rPr>
        <sz val="7"/>
        <color theme="1"/>
        <rFont val="Times New Roman"/>
        <family val="1"/>
      </rPr>
      <t xml:space="preserve">         </t>
    </r>
    <r>
      <rPr>
        <sz val="12"/>
        <color theme="1"/>
        <rFont val="Times New Roman"/>
        <family val="1"/>
      </rPr>
      <t>After 10 years the policy expires with no maturity benefit.</t>
    </r>
  </si>
  <si>
    <r>
      <t>·</t>
    </r>
    <r>
      <rPr>
        <sz val="7"/>
        <color theme="1"/>
        <rFont val="Times New Roman"/>
        <family val="1"/>
      </rPr>
      <t xml:space="preserve">         </t>
    </r>
    <r>
      <rPr>
        <sz val="12"/>
        <color theme="1"/>
        <rFont val="Times New Roman"/>
        <family val="1"/>
      </rPr>
      <t>The death benefit of 50,000 is assumed to be paid at the end of the policy year.</t>
    </r>
  </si>
  <si>
    <r>
      <t>·</t>
    </r>
    <r>
      <rPr>
        <sz val="7"/>
        <color theme="1"/>
        <rFont val="Times New Roman"/>
        <family val="1"/>
      </rPr>
      <t xml:space="preserve">         </t>
    </r>
    <r>
      <rPr>
        <sz val="12"/>
        <color theme="1"/>
        <rFont val="Times New Roman"/>
        <family val="1"/>
      </rPr>
      <t>Premiums are level and paid at the beginning of each policy year.</t>
    </r>
  </si>
  <si>
    <t>You are given the following assumptions for a 10-year term policy:</t>
  </si>
  <si>
    <t>Question 7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</si>
</sst>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_(* #,##0.0_);_(* \(#,##0.0\);_(* &quot;-&quot;??_);_(@_)"/>
  </numFmts>
  <fonts count="20" x14ac:knownFonts="1">
    <font>
      <sz val="11"/>
      <color theme="1"/>
      <name val="Calibri"/>
      <family val="2"/>
      <scheme val="minor"/>
    </font>
    <font>
      <sz val="11"/>
      <color theme="1"/>
      <name val="Calibri"/>
      <family val="2"/>
      <scheme val="minor"/>
    </font>
    <font>
      <b/>
      <sz val="12"/>
      <color theme="1"/>
      <name val="Times New Roman"/>
      <family val="1"/>
    </font>
    <font>
      <sz val="12"/>
      <color theme="1"/>
      <name val="Times New Roman"/>
      <family val="1"/>
    </font>
    <font>
      <b/>
      <sz val="14"/>
      <color theme="1"/>
      <name val="Times New Roman"/>
      <family val="1"/>
    </font>
    <font>
      <i/>
      <sz val="12"/>
      <color theme="1"/>
      <name val="Times New Roman"/>
      <family val="1"/>
    </font>
    <font>
      <sz val="10"/>
      <name val="Arial"/>
      <family val="2"/>
    </font>
    <font>
      <sz val="11"/>
      <color theme="1"/>
      <name val="Times New Roman"/>
      <family val="1"/>
    </font>
    <font>
      <i/>
      <sz val="11"/>
      <color theme="1"/>
      <name val="Times New Roman"/>
      <family val="1"/>
    </font>
    <font>
      <sz val="12"/>
      <color theme="1"/>
      <name val="Calibri"/>
      <family val="2"/>
      <scheme val="minor"/>
    </font>
    <font>
      <sz val="12"/>
      <color theme="1"/>
      <name val="Symbol"/>
      <family val="1"/>
      <charset val="2"/>
    </font>
    <font>
      <sz val="11"/>
      <color rgb="FFFF0000"/>
      <name val="Calibri"/>
      <family val="2"/>
      <scheme val="minor"/>
    </font>
    <font>
      <b/>
      <sz val="11"/>
      <color theme="1"/>
      <name val="Calibri"/>
      <family val="2"/>
      <scheme val="minor"/>
    </font>
    <font>
      <sz val="11"/>
      <color theme="1"/>
      <name val="Calibri"/>
      <family val="2"/>
    </font>
    <font>
      <b/>
      <sz val="12"/>
      <color theme="1"/>
      <name val="Calibri"/>
      <family val="2"/>
      <scheme val="minor"/>
    </font>
    <font>
      <i/>
      <sz val="11"/>
      <color theme="1"/>
      <name val="Calibri"/>
      <family val="2"/>
      <scheme val="minor"/>
    </font>
    <font>
      <sz val="7"/>
      <color theme="1"/>
      <name val="Times New Roman"/>
      <family val="1"/>
    </font>
    <font>
      <b/>
      <sz val="11"/>
      <color theme="1"/>
      <name val="Times New Roman"/>
      <family val="1"/>
    </font>
    <font>
      <b/>
      <i/>
      <sz val="11"/>
      <color theme="1"/>
      <name val="Times New Roman"/>
      <family val="1"/>
    </font>
    <font>
      <vertAlign val="subscript"/>
      <sz val="12"/>
      <color theme="1"/>
      <name val="Times New Roman"/>
      <family val="1"/>
    </font>
  </fonts>
  <fills count="5">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6" tint="0.59999389629810485"/>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auto="1"/>
      </left>
      <right style="thin">
        <color auto="1"/>
      </right>
      <top style="thin">
        <color indexed="64"/>
      </top>
      <bottom style="thin">
        <color indexed="64"/>
      </bottom>
      <diagonal/>
    </border>
    <border>
      <left style="thin">
        <color auto="1"/>
      </left>
      <right style="thin">
        <color auto="1"/>
      </right>
      <top/>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medium">
        <color indexed="64"/>
      </top>
      <bottom style="medium">
        <color indexed="64"/>
      </bottom>
      <diagonal/>
    </border>
  </borders>
  <cellStyleXfs count="11">
    <xf numFmtId="0" fontId="0" fillId="0" borderId="0"/>
    <xf numFmtId="0" fontId="1" fillId="0" borderId="0"/>
    <xf numFmtId="9"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103">
    <xf numFmtId="0" fontId="0" fillId="0" borderId="0" xfId="0"/>
    <xf numFmtId="0" fontId="3" fillId="0" borderId="0" xfId="0" applyFont="1" applyAlignment="1">
      <alignment vertical="center"/>
    </xf>
    <xf numFmtId="0" fontId="4" fillId="2" borderId="0" xfId="0" applyFont="1" applyFill="1" applyAlignment="1">
      <alignment vertical="center"/>
    </xf>
    <xf numFmtId="0" fontId="3" fillId="2" borderId="0" xfId="0" applyFont="1" applyFill="1" applyAlignment="1">
      <alignment vertical="center"/>
    </xf>
    <xf numFmtId="0" fontId="2" fillId="2" borderId="0" xfId="0" applyFont="1" applyFill="1"/>
    <xf numFmtId="0" fontId="7" fillId="2" borderId="0" xfId="0" applyFont="1" applyFill="1"/>
    <xf numFmtId="0" fontId="7" fillId="0" borderId="0" xfId="0" applyFont="1"/>
    <xf numFmtId="0" fontId="8" fillId="0" borderId="0" xfId="0" applyFont="1"/>
    <xf numFmtId="0" fontId="3" fillId="0" borderId="0" xfId="0" applyFont="1"/>
    <xf numFmtId="0" fontId="3" fillId="2" borderId="0" xfId="0" applyFont="1" applyFill="1"/>
    <xf numFmtId="3" fontId="3" fillId="2" borderId="0" xfId="1" applyNumberFormat="1" applyFont="1" applyFill="1"/>
    <xf numFmtId="0" fontId="2" fillId="2" borderId="1" xfId="0" applyFont="1" applyFill="1" applyBorder="1" applyAlignment="1">
      <alignment vertical="center"/>
    </xf>
    <xf numFmtId="0" fontId="7" fillId="0" borderId="0" xfId="0" applyFont="1" applyAlignment="1">
      <alignment horizontal="right"/>
    </xf>
    <xf numFmtId="0" fontId="10" fillId="2" borderId="0" xfId="0" applyFont="1" applyFill="1" applyAlignment="1">
      <alignment horizontal="left" vertical="center" indent="2"/>
    </xf>
    <xf numFmtId="0" fontId="3" fillId="2" borderId="1" xfId="0" quotePrefix="1" applyFont="1" applyFill="1" applyBorder="1" applyAlignment="1">
      <alignment horizontal="right" vertical="center" wrapText="1"/>
    </xf>
    <xf numFmtId="164" fontId="3" fillId="2" borderId="2" xfId="9" quotePrefix="1" applyNumberFormat="1" applyFont="1" applyFill="1" applyBorder="1" applyAlignment="1">
      <alignment horizontal="left" vertical="center" wrapText="1"/>
    </xf>
    <xf numFmtId="0" fontId="2" fillId="2" borderId="3" xfId="0" applyFont="1" applyFill="1" applyBorder="1" applyAlignment="1">
      <alignment vertical="center"/>
    </xf>
    <xf numFmtId="164" fontId="3" fillId="2" borderId="1" xfId="9" applyNumberFormat="1" applyFont="1" applyFill="1" applyBorder="1" applyAlignment="1">
      <alignment horizontal="right" vertical="center"/>
    </xf>
    <xf numFmtId="0" fontId="3" fillId="2" borderId="0" xfId="0" applyFont="1" applyFill="1" applyAlignment="1">
      <alignment horizontal="left" vertical="center" indent="3"/>
    </xf>
    <xf numFmtId="10" fontId="7" fillId="0" borderId="0" xfId="10" applyNumberFormat="1" applyFont="1"/>
    <xf numFmtId="43" fontId="7" fillId="0" borderId="0" xfId="9" applyFont="1"/>
    <xf numFmtId="43" fontId="7" fillId="0" borderId="1" xfId="0" applyNumberFormat="1" applyFont="1" applyBorder="1"/>
    <xf numFmtId="0" fontId="7" fillId="3" borderId="0" xfId="0" applyFont="1" applyFill="1"/>
    <xf numFmtId="0" fontId="0" fillId="3" borderId="0" xfId="0" applyFill="1"/>
    <xf numFmtId="0" fontId="7" fillId="0" borderId="2" xfId="0" applyFont="1" applyBorder="1"/>
    <xf numFmtId="0" fontId="7" fillId="0" borderId="4" xfId="0" applyFont="1" applyBorder="1"/>
    <xf numFmtId="0" fontId="7" fillId="0" borderId="5" xfId="0" applyFont="1" applyBorder="1"/>
    <xf numFmtId="0" fontId="12" fillId="0" borderId="0" xfId="0" applyFont="1"/>
    <xf numFmtId="0" fontId="7" fillId="0" borderId="0" xfId="0" applyFont="1" applyAlignment="1">
      <alignment horizontal="center"/>
    </xf>
    <xf numFmtId="0" fontId="0" fillId="0" borderId="0" xfId="0" applyAlignment="1">
      <alignment horizontal="center"/>
    </xf>
    <xf numFmtId="0" fontId="13" fillId="2" borderId="6" xfId="0" applyFont="1" applyFill="1" applyBorder="1" applyAlignment="1">
      <alignment horizontal="center" vertical="center" wrapText="1"/>
    </xf>
    <xf numFmtId="0" fontId="13" fillId="2" borderId="6" xfId="0" applyFont="1" applyFill="1" applyBorder="1" applyAlignment="1">
      <alignment vertical="center" wrapText="1"/>
    </xf>
    <xf numFmtId="0" fontId="14" fillId="2" borderId="7"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6" xfId="0" applyFont="1" applyFill="1" applyBorder="1" applyAlignment="1">
      <alignment horizontal="center" vertical="center" wrapText="1"/>
    </xf>
    <xf numFmtId="0" fontId="11" fillId="0" borderId="0" xfId="0" applyFont="1" applyAlignment="1">
      <alignment horizontal="center"/>
    </xf>
    <xf numFmtId="0" fontId="12" fillId="3" borderId="0" xfId="0" applyFont="1" applyFill="1"/>
    <xf numFmtId="0" fontId="15" fillId="0" borderId="0" xfId="0" applyFont="1"/>
    <xf numFmtId="0" fontId="0" fillId="0" borderId="0" xfId="0" applyAlignment="1">
      <alignment vertical="center" wrapText="1"/>
    </xf>
    <xf numFmtId="0" fontId="3" fillId="2" borderId="0" xfId="0" applyFont="1" applyFill="1" applyAlignment="1">
      <alignment vertical="center" wrapText="1"/>
    </xf>
    <xf numFmtId="0" fontId="2" fillId="2" borderId="0" xfId="0" applyFont="1" applyFill="1" applyAlignment="1">
      <alignment vertical="center" wrapText="1"/>
    </xf>
    <xf numFmtId="0" fontId="16" fillId="2" borderId="0" xfId="0" applyFont="1" applyFill="1" applyAlignment="1">
      <alignment vertical="center"/>
    </xf>
    <xf numFmtId="0" fontId="7" fillId="2" borderId="0" xfId="0" applyFont="1" applyFill="1" applyAlignment="1">
      <alignment horizontal="left" vertical="center" indent="14"/>
    </xf>
    <xf numFmtId="0" fontId="13" fillId="2" borderId="0" xfId="0" applyFont="1" applyFill="1" applyAlignment="1">
      <alignment horizontal="center" vertical="center" wrapText="1"/>
    </xf>
    <xf numFmtId="0" fontId="3" fillId="2" borderId="0" xfId="0" applyFont="1" applyFill="1" applyAlignment="1">
      <alignment vertical="center" wrapText="1"/>
    </xf>
    <xf numFmtId="0" fontId="13" fillId="2" borderId="0" xfId="0" applyFont="1" applyFill="1" applyAlignment="1">
      <alignment vertical="center" wrapText="1"/>
    </xf>
    <xf numFmtId="164" fontId="8" fillId="0" borderId="1" xfId="0" applyNumberFormat="1" applyFont="1" applyBorder="1"/>
    <xf numFmtId="0" fontId="17" fillId="0" borderId="0" xfId="0" applyFont="1"/>
    <xf numFmtId="164" fontId="3" fillId="0" borderId="8" xfId="9" applyNumberFormat="1" applyFont="1" applyBorder="1" applyAlignment="1">
      <alignment vertical="center" wrapText="1"/>
    </xf>
    <xf numFmtId="0" fontId="2" fillId="0" borderId="9" xfId="0" applyFont="1" applyBorder="1" applyAlignment="1">
      <alignment vertical="center" wrapText="1"/>
    </xf>
    <xf numFmtId="43" fontId="3" fillId="0" borderId="8" xfId="9" applyFont="1" applyBorder="1" applyAlignment="1">
      <alignment vertical="center" wrapText="1"/>
    </xf>
    <xf numFmtId="0" fontId="3" fillId="0" borderId="9" xfId="0" applyFont="1" applyBorder="1" applyAlignment="1">
      <alignment vertical="center" wrapText="1"/>
    </xf>
    <xf numFmtId="0" fontId="3" fillId="0" borderId="8" xfId="0" applyFont="1" applyBorder="1" applyAlignment="1">
      <alignment vertical="center" wrapText="1"/>
    </xf>
    <xf numFmtId="164" fontId="2" fillId="0" borderId="8" xfId="9" applyNumberFormat="1" applyFont="1" applyBorder="1" applyAlignment="1">
      <alignment vertical="center" wrapText="1"/>
    </xf>
    <xf numFmtId="165" fontId="3" fillId="0" borderId="8" xfId="9" applyNumberFormat="1" applyFont="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3" fillId="4" borderId="0" xfId="0" applyFont="1" applyFill="1"/>
    <xf numFmtId="3" fontId="3" fillId="4" borderId="0" xfId="1" applyNumberFormat="1" applyFont="1" applyFill="1"/>
    <xf numFmtId="0" fontId="3" fillId="4" borderId="0" xfId="0" applyFont="1" applyFill="1" applyAlignment="1">
      <alignment vertical="center" wrapText="1"/>
    </xf>
    <xf numFmtId="3" fontId="3" fillId="4" borderId="0" xfId="0" applyNumberFormat="1" applyFont="1" applyFill="1" applyAlignment="1">
      <alignment vertical="center" wrapText="1"/>
    </xf>
    <xf numFmtId="0" fontId="3" fillId="4" borderId="0" xfId="0" applyFont="1" applyFill="1" applyAlignment="1">
      <alignment horizontal="center" vertical="center" wrapText="1"/>
    </xf>
    <xf numFmtId="10" fontId="3" fillId="4" borderId="0" xfId="0" applyNumberFormat="1" applyFont="1" applyFill="1" applyAlignment="1">
      <alignment horizontal="right" vertical="center" wrapText="1"/>
    </xf>
    <xf numFmtId="10" fontId="3" fillId="4" borderId="12" xfId="0" applyNumberFormat="1" applyFont="1" applyFill="1" applyBorder="1" applyAlignment="1">
      <alignment horizontal="right" vertical="center" wrapText="1"/>
    </xf>
    <xf numFmtId="0" fontId="3" fillId="4" borderId="2" xfId="0" applyFont="1" applyFill="1" applyBorder="1" applyAlignment="1">
      <alignment horizontal="center" vertical="center" wrapText="1"/>
    </xf>
    <xf numFmtId="3" fontId="3" fillId="4" borderId="13" xfId="0" applyNumberFormat="1" applyFont="1" applyFill="1" applyBorder="1" applyAlignment="1">
      <alignment horizontal="right"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right" vertical="center" wrapText="1"/>
    </xf>
    <xf numFmtId="0" fontId="3" fillId="4" borderId="4" xfId="0" applyFont="1" applyFill="1" applyBorder="1" applyAlignment="1">
      <alignment horizontal="center" vertical="center" wrapText="1"/>
    </xf>
    <xf numFmtId="0" fontId="3" fillId="4" borderId="15" xfId="0" applyFont="1" applyFill="1" applyBorder="1" applyAlignment="1">
      <alignment horizontal="right" vertical="center" wrapText="1"/>
    </xf>
    <xf numFmtId="0" fontId="3" fillId="4" borderId="1" xfId="0" applyFont="1" applyFill="1" applyBorder="1" applyAlignment="1">
      <alignment horizontal="center" vertical="center" wrapText="1"/>
    </xf>
    <xf numFmtId="0" fontId="3" fillId="4" borderId="0" xfId="0" applyFont="1" applyFill="1" applyAlignment="1">
      <alignment vertical="center" wrapText="1"/>
    </xf>
    <xf numFmtId="0" fontId="3" fillId="4" borderId="12" xfId="0" applyFont="1" applyFill="1" applyBorder="1" applyAlignment="1">
      <alignment vertical="center" wrapText="1"/>
    </xf>
    <xf numFmtId="3" fontId="3" fillId="4" borderId="12" xfId="0" applyNumberFormat="1" applyFont="1" applyFill="1" applyBorder="1" applyAlignment="1">
      <alignment vertical="center" wrapText="1"/>
    </xf>
    <xf numFmtId="0" fontId="2" fillId="4" borderId="15" xfId="0" applyFont="1" applyFill="1" applyBorder="1" applyAlignment="1">
      <alignment vertical="center" wrapText="1"/>
    </xf>
    <xf numFmtId="0" fontId="2" fillId="4" borderId="1" xfId="0" applyFont="1" applyFill="1" applyBorder="1" applyAlignment="1">
      <alignment horizontal="center" vertical="center" wrapText="1"/>
    </xf>
    <xf numFmtId="0" fontId="3" fillId="4" borderId="0" xfId="0" applyFont="1" applyFill="1" applyAlignment="1">
      <alignment vertical="center"/>
    </xf>
    <xf numFmtId="9" fontId="3" fillId="4" borderId="0" xfId="0" applyNumberFormat="1" applyFont="1" applyFill="1" applyAlignment="1">
      <alignment horizontal="left" vertical="center" wrapText="1"/>
    </xf>
    <xf numFmtId="0" fontId="3" fillId="4" borderId="12" xfId="0" applyFont="1" applyFill="1" applyBorder="1" applyAlignment="1">
      <alignment horizontal="right" vertical="center" wrapText="1"/>
    </xf>
    <xf numFmtId="0" fontId="2" fillId="4" borderId="0" xfId="0" applyFont="1" applyFill="1" applyAlignment="1">
      <alignment vertical="center" wrapText="1"/>
    </xf>
    <xf numFmtId="0" fontId="3" fillId="4" borderId="2"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9" fontId="3" fillId="4" borderId="12" xfId="0" applyNumberFormat="1" applyFont="1" applyFill="1" applyBorder="1" applyAlignment="1">
      <alignment horizontal="right" vertical="center" wrapText="1"/>
    </xf>
    <xf numFmtId="3" fontId="3" fillId="4" borderId="12" xfId="0" applyNumberFormat="1" applyFont="1" applyFill="1" applyBorder="1" applyAlignment="1">
      <alignment horizontal="right" vertical="center" wrapText="1"/>
    </xf>
    <xf numFmtId="0" fontId="3" fillId="4" borderId="0" xfId="0" applyFont="1" applyFill="1" applyAlignment="1">
      <alignment horizontal="right" vertical="center" wrapText="1"/>
    </xf>
    <xf numFmtId="0" fontId="7" fillId="4" borderId="0" xfId="0" applyFont="1" applyFill="1"/>
    <xf numFmtId="0" fontId="4" fillId="4" borderId="0" xfId="0" applyFont="1" applyFill="1" applyAlignment="1">
      <alignment vertical="center"/>
    </xf>
    <xf numFmtId="2" fontId="8" fillId="0" borderId="1" xfId="0" applyNumberFormat="1" applyFont="1" applyBorder="1"/>
    <xf numFmtId="0" fontId="7" fillId="0" borderId="0" xfId="0" applyFont="1" applyAlignment="1">
      <alignment horizontal="left"/>
    </xf>
    <xf numFmtId="0" fontId="18" fillId="0" borderId="0" xfId="0" applyFont="1"/>
    <xf numFmtId="3" fontId="3" fillId="2" borderId="0" xfId="0" applyNumberFormat="1" applyFont="1" applyFill="1" applyAlignment="1">
      <alignment vertical="center" wrapText="1"/>
    </xf>
    <xf numFmtId="0" fontId="3" fillId="2" borderId="0" xfId="0" applyFont="1" applyFill="1" applyAlignment="1">
      <alignment horizontal="left" vertical="center" wrapText="1"/>
    </xf>
    <xf numFmtId="0" fontId="3" fillId="2" borderId="0" xfId="0" applyFont="1" applyFill="1" applyAlignment="1">
      <alignment horizontal="left" vertical="center" indent="5"/>
    </xf>
    <xf numFmtId="0" fontId="3" fillId="2" borderId="1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 xfId="0" applyFont="1" applyFill="1" applyBorder="1" applyAlignment="1">
      <alignment vertical="top" wrapText="1"/>
    </xf>
    <xf numFmtId="3" fontId="3" fillId="2" borderId="2"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vertical="top" wrapText="1"/>
    </xf>
    <xf numFmtId="3" fontId="3" fillId="2" borderId="5" xfId="0" applyNumberFormat="1" applyFont="1" applyFill="1" applyBorder="1" applyAlignment="1">
      <alignment horizontal="center" vertical="center" wrapText="1"/>
    </xf>
    <xf numFmtId="0" fontId="3" fillId="2" borderId="5" xfId="0" applyFont="1" applyFill="1" applyBorder="1" applyAlignment="1">
      <alignment horizontal="center" vertical="center" wrapText="1"/>
    </xf>
    <xf numFmtId="0" fontId="10" fillId="2" borderId="0" xfId="0" applyFont="1" applyFill="1" applyAlignment="1">
      <alignment horizontal="left" vertical="center" indent="8"/>
    </xf>
  </cellXfs>
  <cellStyles count="11">
    <cellStyle name="Comma" xfId="9" builtinId="3"/>
    <cellStyle name="Comma 10 2" xfId="4" xr:uid="{00000000-0005-0000-0000-000001000000}"/>
    <cellStyle name="Comma 2" xfId="7" xr:uid="{00000000-0005-0000-0000-000002000000}"/>
    <cellStyle name="Comma 3 2" xfId="5" xr:uid="{00000000-0005-0000-0000-000003000000}"/>
    <cellStyle name="Normal" xfId="0" builtinId="0"/>
    <cellStyle name="Normal 2" xfId="6" xr:uid="{00000000-0005-0000-0000-000005000000}"/>
    <cellStyle name="Normal 2 2" xfId="3" xr:uid="{00000000-0005-0000-0000-000006000000}"/>
    <cellStyle name="Normal 7 3" xfId="1" xr:uid="{00000000-0005-0000-0000-000007000000}"/>
    <cellStyle name="Percent" xfId="10" builtinId="5"/>
    <cellStyle name="Percent 2" xfId="8" xr:uid="{00000000-0005-0000-0000-000009000000}"/>
    <cellStyle name="Percent 3 2" xfId="2"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1171575</xdr:colOff>
      <xdr:row>10</xdr:row>
      <xdr:rowOff>28575</xdr:rowOff>
    </xdr:from>
    <xdr:to>
      <xdr:col>2</xdr:col>
      <xdr:colOff>1666875</xdr:colOff>
      <xdr:row>11</xdr:row>
      <xdr:rowOff>195072</xdr:rowOff>
    </xdr:to>
    <xdr:pic>
      <xdr:nvPicPr>
        <xdr:cNvPr id="2" name="Picture 1">
          <a:extLst>
            <a:ext uri="{FF2B5EF4-FFF2-40B4-BE49-F238E27FC236}">
              <a16:creationId xmlns:a16="http://schemas.microsoft.com/office/drawing/2014/main" id="{95F12F47-B7DB-4E87-9413-53624B7FBBC1}"/>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72615" y="1857375"/>
          <a:ext cx="0" cy="3341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485775</xdr:colOff>
      <xdr:row>10</xdr:row>
      <xdr:rowOff>85725</xdr:rowOff>
    </xdr:from>
    <xdr:to>
      <xdr:col>3</xdr:col>
      <xdr:colOff>1047750</xdr:colOff>
      <xdr:row>11</xdr:row>
      <xdr:rowOff>95250</xdr:rowOff>
    </xdr:to>
    <xdr:pic>
      <xdr:nvPicPr>
        <xdr:cNvPr id="3" name="Picture 2">
          <a:extLst>
            <a:ext uri="{FF2B5EF4-FFF2-40B4-BE49-F238E27FC236}">
              <a16:creationId xmlns:a16="http://schemas.microsoft.com/office/drawing/2014/main" id="{AA797928-2415-4A60-AC60-0A2A406ADCE7}"/>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360295" y="1914525"/>
          <a:ext cx="135255" cy="1924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476250</xdr:colOff>
      <xdr:row>22</xdr:row>
      <xdr:rowOff>9526</xdr:rowOff>
    </xdr:from>
    <xdr:to>
      <xdr:col>0</xdr:col>
      <xdr:colOff>1314449</xdr:colOff>
      <xdr:row>22</xdr:row>
      <xdr:rowOff>314326</xdr:rowOff>
    </xdr:to>
    <xdr:pic>
      <xdr:nvPicPr>
        <xdr:cNvPr id="4" name="Picture 3">
          <a:extLst>
            <a:ext uri="{FF2B5EF4-FFF2-40B4-BE49-F238E27FC236}">
              <a16:creationId xmlns:a16="http://schemas.microsoft.com/office/drawing/2014/main" id="{E20D4358-A10F-4711-8316-F79084C9F8A4}"/>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76250" y="4032886"/>
          <a:ext cx="152399" cy="175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495300</xdr:colOff>
      <xdr:row>23</xdr:row>
      <xdr:rowOff>0</xdr:rowOff>
    </xdr:from>
    <xdr:to>
      <xdr:col>0</xdr:col>
      <xdr:colOff>1095375</xdr:colOff>
      <xdr:row>24</xdr:row>
      <xdr:rowOff>9525</xdr:rowOff>
    </xdr:to>
    <xdr:pic>
      <xdr:nvPicPr>
        <xdr:cNvPr id="5" name="Picture 4">
          <a:extLst>
            <a:ext uri="{FF2B5EF4-FFF2-40B4-BE49-F238E27FC236}">
              <a16:creationId xmlns:a16="http://schemas.microsoft.com/office/drawing/2014/main" id="{2E26EA73-F1B2-406E-AB9A-880BD054AF5A}"/>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95300" y="4206240"/>
          <a:ext cx="127635" cy="1924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6"/>
  <sheetViews>
    <sheetView workbookViewId="0">
      <selection activeCell="B24" sqref="B24"/>
    </sheetView>
  </sheetViews>
  <sheetFormatPr defaultColWidth="9.109375" defaultRowHeight="15.45" customHeight="1" x14ac:dyDescent="0.25"/>
  <cols>
    <col min="1" max="1" width="29.77734375" style="6" customWidth="1"/>
    <col min="2" max="7" width="13.109375" style="6" customWidth="1"/>
    <col min="8" max="16384" width="9.109375" style="6"/>
  </cols>
  <sheetData>
    <row r="1" spans="1:7" ht="17.399999999999999" x14ac:dyDescent="0.25">
      <c r="A1" s="2" t="s">
        <v>2</v>
      </c>
      <c r="B1" s="5"/>
      <c r="C1" s="5"/>
      <c r="D1" s="5"/>
      <c r="E1" s="5"/>
      <c r="F1" s="5"/>
      <c r="G1" s="5"/>
    </row>
    <row r="2" spans="1:7" ht="15.45" customHeight="1" x14ac:dyDescent="0.25">
      <c r="A2" s="2"/>
      <c r="B2" s="5"/>
      <c r="C2" s="5"/>
      <c r="D2" s="5"/>
      <c r="E2" s="5"/>
      <c r="F2" s="5"/>
      <c r="G2" s="5"/>
    </row>
    <row r="3" spans="1:7" ht="15.45" customHeight="1" x14ac:dyDescent="0.25">
      <c r="A3" s="3" t="s">
        <v>3</v>
      </c>
      <c r="B3" s="5"/>
      <c r="C3" s="5"/>
      <c r="D3" s="5"/>
      <c r="E3" s="5"/>
      <c r="F3" s="5"/>
      <c r="G3" s="5"/>
    </row>
    <row r="4" spans="1:7" ht="15.45" customHeight="1" x14ac:dyDescent="0.25">
      <c r="A4" s="2"/>
      <c r="B4" s="5"/>
      <c r="C4" s="5"/>
      <c r="D4" s="5"/>
      <c r="E4" s="5"/>
      <c r="F4" s="5"/>
      <c r="G4" s="5"/>
    </row>
    <row r="5" spans="1:7" ht="15.45" customHeight="1" x14ac:dyDescent="0.25">
      <c r="A5" s="3" t="s">
        <v>4</v>
      </c>
      <c r="B5" s="3"/>
      <c r="C5" s="3"/>
      <c r="D5" s="3"/>
      <c r="E5" s="3"/>
      <c r="F5" s="3"/>
      <c r="G5" s="3"/>
    </row>
    <row r="6" spans="1:7" ht="15.45" customHeight="1" thickBot="1" x14ac:dyDescent="0.3">
      <c r="A6" s="3"/>
      <c r="B6" s="3"/>
      <c r="C6" s="3"/>
      <c r="D6" s="3"/>
      <c r="E6" s="3"/>
      <c r="F6" s="3"/>
      <c r="G6" s="3"/>
    </row>
    <row r="7" spans="1:7" s="8" customFormat="1" ht="15.45" customHeight="1" thickBot="1" x14ac:dyDescent="0.35">
      <c r="A7" s="11" t="s">
        <v>5</v>
      </c>
      <c r="B7" s="14">
        <v>0</v>
      </c>
      <c r="C7" s="14">
        <v>1</v>
      </c>
      <c r="D7" s="14">
        <v>2</v>
      </c>
      <c r="E7" s="14">
        <v>3</v>
      </c>
      <c r="F7" s="14">
        <v>4</v>
      </c>
      <c r="G7" s="14">
        <v>5</v>
      </c>
    </row>
    <row r="8" spans="1:7" s="8" customFormat="1" ht="15.45" customHeight="1" thickBot="1" x14ac:dyDescent="0.35">
      <c r="A8" s="11" t="s">
        <v>6</v>
      </c>
      <c r="B8" s="15">
        <v>10000</v>
      </c>
      <c r="C8" s="15">
        <v>7500</v>
      </c>
      <c r="D8" s="15">
        <v>9000</v>
      </c>
      <c r="E8" s="15">
        <v>9500</v>
      </c>
      <c r="F8" s="15">
        <v>11500</v>
      </c>
      <c r="G8" s="15">
        <v>11750</v>
      </c>
    </row>
    <row r="9" spans="1:7" s="1" customFormat="1" ht="15.45" customHeight="1" thickBot="1" x14ac:dyDescent="0.35">
      <c r="A9" s="3"/>
      <c r="B9" s="3"/>
      <c r="C9" s="3"/>
      <c r="D9" s="3"/>
      <c r="E9" s="3"/>
      <c r="F9" s="3"/>
      <c r="G9" s="3"/>
    </row>
    <row r="10" spans="1:7" s="1" customFormat="1" ht="15.45" customHeight="1" thickBot="1" x14ac:dyDescent="0.35">
      <c r="A10" s="16" t="s">
        <v>7</v>
      </c>
      <c r="B10" s="17">
        <v>1000</v>
      </c>
      <c r="C10" s="3"/>
      <c r="D10" s="3"/>
      <c r="E10" s="3"/>
      <c r="F10" s="3"/>
      <c r="G10" s="3"/>
    </row>
    <row r="11" spans="1:7" s="1" customFormat="1" ht="15.45" customHeight="1" x14ac:dyDescent="0.3">
      <c r="A11" s="13"/>
      <c r="B11" s="3"/>
      <c r="C11" s="3"/>
      <c r="D11" s="3"/>
      <c r="E11" s="3"/>
      <c r="F11" s="3"/>
      <c r="G11" s="3"/>
    </row>
    <row r="12" spans="1:7" s="8" customFormat="1" ht="15.45" customHeight="1" x14ac:dyDescent="0.3">
      <c r="A12" s="3" t="s">
        <v>12</v>
      </c>
      <c r="B12" s="3"/>
      <c r="C12" s="3"/>
      <c r="D12" s="10"/>
      <c r="E12" s="10"/>
      <c r="F12" s="9"/>
      <c r="G12" s="9"/>
    </row>
    <row r="13" spans="1:7" s="8" customFormat="1" ht="15.45" customHeight="1" x14ac:dyDescent="0.3">
      <c r="A13" s="18" t="s">
        <v>13</v>
      </c>
      <c r="B13" s="3"/>
      <c r="C13" s="3"/>
      <c r="D13" s="10"/>
      <c r="E13" s="10"/>
      <c r="F13" s="9"/>
      <c r="G13" s="9"/>
    </row>
    <row r="14" spans="1:7" s="8" customFormat="1" ht="15.45" customHeight="1" x14ac:dyDescent="0.3">
      <c r="A14" s="18" t="s">
        <v>14</v>
      </c>
      <c r="B14" s="3"/>
      <c r="C14" s="3"/>
      <c r="D14" s="10"/>
      <c r="E14" s="10"/>
      <c r="F14" s="9"/>
      <c r="G14" s="9"/>
    </row>
    <row r="15" spans="1:7" s="1" customFormat="1" ht="15.45" customHeight="1" x14ac:dyDescent="0.3">
      <c r="A15" s="13"/>
      <c r="B15" s="3"/>
      <c r="C15" s="3"/>
      <c r="D15" s="3"/>
      <c r="E15" s="3"/>
      <c r="F15" s="3"/>
      <c r="G15" s="3"/>
    </row>
    <row r="16" spans="1:7" s="1" customFormat="1" ht="15.45" customHeight="1" x14ac:dyDescent="0.3"/>
    <row r="17" spans="1:7" ht="15.45" customHeight="1" x14ac:dyDescent="0.25">
      <c r="A17" s="1" t="s">
        <v>0</v>
      </c>
    </row>
    <row r="18" spans="1:7" ht="15.45" customHeight="1" x14ac:dyDescent="0.25">
      <c r="B18" s="7"/>
    </row>
    <row r="19" spans="1:7" ht="15.45" customHeight="1" x14ac:dyDescent="0.25">
      <c r="A19" s="6" t="s">
        <v>8</v>
      </c>
      <c r="B19" s="7" t="s">
        <v>1</v>
      </c>
    </row>
    <row r="20" spans="1:7" ht="15.45" customHeight="1" thickBot="1" x14ac:dyDescent="0.3">
      <c r="B20" s="7"/>
    </row>
    <row r="21" spans="1:7" ht="15.45" customHeight="1" thickBot="1" x14ac:dyDescent="0.3">
      <c r="A21" s="11" t="s">
        <v>5</v>
      </c>
      <c r="B21" s="14">
        <v>0</v>
      </c>
      <c r="C21" s="14">
        <v>1</v>
      </c>
      <c r="D21" s="14">
        <v>2</v>
      </c>
      <c r="E21" s="14">
        <v>3</v>
      </c>
      <c r="F21" s="14">
        <v>4</v>
      </c>
      <c r="G21" s="14">
        <v>5</v>
      </c>
    </row>
    <row r="22" spans="1:7" ht="15.45" customHeight="1" thickBot="1" x14ac:dyDescent="0.3">
      <c r="A22" s="11" t="s">
        <v>6</v>
      </c>
      <c r="B22" s="15">
        <v>10000</v>
      </c>
      <c r="C22" s="15">
        <v>7500</v>
      </c>
      <c r="D22" s="15">
        <v>9000</v>
      </c>
      <c r="E22" s="15">
        <v>9500</v>
      </c>
      <c r="F22" s="15">
        <v>11500</v>
      </c>
      <c r="G22" s="15">
        <v>11750</v>
      </c>
    </row>
    <row r="23" spans="1:7" ht="15.45" customHeight="1" x14ac:dyDescent="0.25">
      <c r="A23" s="6" t="s">
        <v>15</v>
      </c>
      <c r="B23" s="6">
        <f>0%</f>
        <v>0</v>
      </c>
      <c r="C23" s="19">
        <f>(C22-B22)/B22</f>
        <v>-0.25</v>
      </c>
      <c r="D23" s="19">
        <f t="shared" ref="D23:G23" si="0">(D22-C22)/C22</f>
        <v>0.2</v>
      </c>
      <c r="E23" s="19">
        <f t="shared" si="0"/>
        <v>5.5555555555555552E-2</v>
      </c>
      <c r="F23" s="19">
        <f t="shared" si="0"/>
        <v>0.21052631578947367</v>
      </c>
      <c r="G23" s="19">
        <f t="shared" si="0"/>
        <v>2.1739130434782608E-2</v>
      </c>
    </row>
    <row r="24" spans="1:7" ht="15.45" customHeight="1" x14ac:dyDescent="0.25">
      <c r="A24" s="6" t="s">
        <v>17</v>
      </c>
      <c r="B24" s="19">
        <f>MAX(0,MIN(5%,B23))</f>
        <v>0</v>
      </c>
      <c r="C24" s="19">
        <f t="shared" ref="C24:G24" si="1">MAX(0,MIN(5%,C23))</f>
        <v>0</v>
      </c>
      <c r="D24" s="19">
        <f t="shared" si="1"/>
        <v>0.05</v>
      </c>
      <c r="E24" s="19">
        <f t="shared" si="1"/>
        <v>0.05</v>
      </c>
      <c r="F24" s="19">
        <f t="shared" si="1"/>
        <v>0.05</v>
      </c>
      <c r="G24" s="19">
        <f t="shared" si="1"/>
        <v>2.1739130434782608E-2</v>
      </c>
    </row>
    <row r="25" spans="1:7" ht="15.45" customHeight="1" x14ac:dyDescent="0.25">
      <c r="A25" s="6" t="s">
        <v>16</v>
      </c>
      <c r="B25" s="19">
        <f>MAX(0,B23*0.75)</f>
        <v>0</v>
      </c>
      <c r="C25" s="19">
        <f t="shared" ref="C25:G25" si="2">MAX(0,C23*0.75)</f>
        <v>0</v>
      </c>
      <c r="D25" s="19">
        <f t="shared" si="2"/>
        <v>0.15000000000000002</v>
      </c>
      <c r="E25" s="19">
        <f t="shared" si="2"/>
        <v>4.1666666666666664E-2</v>
      </c>
      <c r="F25" s="19">
        <f t="shared" si="2"/>
        <v>0.15789473684210525</v>
      </c>
      <c r="G25" s="19">
        <f t="shared" si="2"/>
        <v>1.6304347826086956E-2</v>
      </c>
    </row>
    <row r="26" spans="1:7" ht="15.45" customHeight="1" x14ac:dyDescent="0.25">
      <c r="A26" s="6" t="s">
        <v>20</v>
      </c>
      <c r="B26" s="20">
        <f>$B$10*(1+B24)</f>
        <v>1000</v>
      </c>
      <c r="C26" s="20">
        <f>B26*(1+C24)</f>
        <v>1000</v>
      </c>
      <c r="D26" s="20">
        <f t="shared" ref="D26:G26" si="3">C26*(1+D24)</f>
        <v>1050</v>
      </c>
      <c r="E26" s="20">
        <f t="shared" si="3"/>
        <v>1102.5</v>
      </c>
      <c r="F26" s="20">
        <f t="shared" si="3"/>
        <v>1157.625</v>
      </c>
      <c r="G26" s="20">
        <f t="shared" si="3"/>
        <v>1182.7907608695652</v>
      </c>
    </row>
    <row r="27" spans="1:7" ht="15.45" customHeight="1" x14ac:dyDescent="0.25">
      <c r="A27" s="6" t="s">
        <v>21</v>
      </c>
      <c r="B27" s="20">
        <f>$B$10*(1+B25)</f>
        <v>1000</v>
      </c>
      <c r="C27" s="20">
        <f>B27*(1+C25)</f>
        <v>1000</v>
      </c>
      <c r="D27" s="20">
        <f t="shared" ref="D27:G27" si="4">C27*(1+D25)</f>
        <v>1150</v>
      </c>
      <c r="E27" s="20">
        <f t="shared" si="4"/>
        <v>1197.9166666666667</v>
      </c>
      <c r="F27" s="20">
        <f>E27*(1+F25)</f>
        <v>1387.0614035087722</v>
      </c>
      <c r="G27" s="20">
        <f t="shared" si="4"/>
        <v>1409.6765350877195</v>
      </c>
    </row>
    <row r="28" spans="1:7" ht="15.45" customHeight="1" x14ac:dyDescent="0.25">
      <c r="B28" s="7"/>
    </row>
    <row r="29" spans="1:7" ht="15.45" customHeight="1" x14ac:dyDescent="0.25">
      <c r="A29" s="6" t="s">
        <v>18</v>
      </c>
      <c r="B29" s="7"/>
    </row>
    <row r="30" spans="1:7" ht="15.45" customHeight="1" x14ac:dyDescent="0.25">
      <c r="A30" s="6" t="s">
        <v>19</v>
      </c>
      <c r="B30" s="7"/>
    </row>
    <row r="31" spans="1:7" ht="15.45" customHeight="1" thickBot="1" x14ac:dyDescent="0.3">
      <c r="B31" s="7"/>
    </row>
    <row r="32" spans="1:7" ht="15.45" customHeight="1" thickBot="1" x14ac:dyDescent="0.3">
      <c r="D32" s="12" t="s">
        <v>9</v>
      </c>
      <c r="E32" s="21">
        <f>G26</f>
        <v>1182.7907608695652</v>
      </c>
    </row>
    <row r="33" spans="1:5" ht="15.45" customHeight="1" thickBot="1" x14ac:dyDescent="0.3">
      <c r="D33" s="12" t="s">
        <v>10</v>
      </c>
      <c r="E33" s="21">
        <f>G27</f>
        <v>1409.6765350877195</v>
      </c>
    </row>
    <row r="34" spans="1:5" ht="15.45" customHeight="1" x14ac:dyDescent="0.25">
      <c r="B34" s="12"/>
    </row>
    <row r="35" spans="1:5" ht="15.45" customHeight="1" x14ac:dyDescent="0.25">
      <c r="B35" s="7"/>
    </row>
    <row r="36" spans="1:5" ht="15.45" customHeight="1" x14ac:dyDescent="0.3">
      <c r="A36" s="4" t="s">
        <v>11</v>
      </c>
      <c r="B36" s="5"/>
      <c r="C36" s="5"/>
      <c r="D36" s="5"/>
      <c r="E36" s="5"/>
    </row>
  </sheetData>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B0F2E-35BA-41B8-948D-308EA3EC338A}">
  <dimension ref="A1:P56"/>
  <sheetViews>
    <sheetView topLeftCell="A4" zoomScale="85" zoomScaleNormal="85" workbookViewId="0">
      <selection activeCell="P46" sqref="P46"/>
    </sheetView>
  </sheetViews>
  <sheetFormatPr defaultColWidth="9.109375" defaultRowHeight="13.8" x14ac:dyDescent="0.25"/>
  <cols>
    <col min="1" max="1" width="30.33203125" style="6" customWidth="1"/>
    <col min="2" max="2" width="26.88671875" style="6" customWidth="1"/>
    <col min="3" max="3" width="17.6640625" style="6" customWidth="1"/>
    <col min="4" max="4" width="21.109375" style="6" customWidth="1"/>
    <col min="5" max="5" width="21.88671875" style="6" customWidth="1"/>
    <col min="6" max="6" width="19" style="6" customWidth="1"/>
    <col min="7" max="7" width="20.44140625" style="6" customWidth="1"/>
    <col min="8" max="8" width="20.88671875" style="6" customWidth="1"/>
    <col min="9" max="9" width="27.6640625" style="6" customWidth="1"/>
    <col min="10" max="10" width="22.5546875" style="6" customWidth="1"/>
    <col min="11" max="12" width="9.109375" style="6"/>
    <col min="13" max="13" width="24.6640625" style="6" customWidth="1"/>
    <col min="14" max="14" width="15.6640625" style="6" customWidth="1"/>
    <col min="15" max="16384" width="9.109375" style="6"/>
  </cols>
  <sheetData>
    <row r="1" spans="1:13" ht="17.399999999999999" x14ac:dyDescent="0.25">
      <c r="A1" s="2" t="s">
        <v>62</v>
      </c>
      <c r="B1" s="5"/>
      <c r="C1" s="5"/>
      <c r="D1" s="5"/>
      <c r="E1" s="5"/>
      <c r="F1" s="5"/>
      <c r="G1" s="2"/>
    </row>
    <row r="2" spans="1:13" ht="17.399999999999999" x14ac:dyDescent="0.25">
      <c r="A2" s="2"/>
      <c r="B2" s="5"/>
      <c r="C2" s="5"/>
      <c r="D2" s="5"/>
      <c r="E2" s="5"/>
      <c r="F2" s="5"/>
      <c r="G2" s="2"/>
    </row>
    <row r="3" spans="1:13" ht="52.5" customHeight="1" x14ac:dyDescent="0.25">
      <c r="A3" s="44" t="s">
        <v>61</v>
      </c>
      <c r="B3" s="44"/>
      <c r="C3" s="44"/>
      <c r="D3" s="44"/>
      <c r="E3" s="44"/>
      <c r="F3" s="44"/>
      <c r="G3" s="39"/>
    </row>
    <row r="4" spans="1:13" s="1" customFormat="1" ht="84.75" customHeight="1" x14ac:dyDescent="0.3">
      <c r="A4" s="34" t="s">
        <v>40</v>
      </c>
      <c r="B4" s="34" t="s">
        <v>39</v>
      </c>
      <c r="C4" s="34" t="s">
        <v>38</v>
      </c>
      <c r="D4" s="34" t="s">
        <v>37</v>
      </c>
      <c r="E4" s="34" t="s">
        <v>36</v>
      </c>
      <c r="F4" s="34" t="s">
        <v>35</v>
      </c>
      <c r="G4" s="34" t="s">
        <v>34</v>
      </c>
      <c r="H4"/>
      <c r="I4"/>
      <c r="J4"/>
      <c r="K4"/>
      <c r="L4"/>
      <c r="M4"/>
    </row>
    <row r="5" spans="1:13" s="1" customFormat="1" ht="20.25" customHeight="1" x14ac:dyDescent="0.3">
      <c r="A5" s="31">
        <v>68</v>
      </c>
      <c r="B5" s="30">
        <v>513</v>
      </c>
      <c r="C5" s="30">
        <v>510</v>
      </c>
      <c r="D5" s="30">
        <v>20</v>
      </c>
      <c r="E5" s="30">
        <v>55</v>
      </c>
      <c r="F5" s="30">
        <v>13</v>
      </c>
      <c r="G5" s="30">
        <v>70</v>
      </c>
      <c r="H5"/>
      <c r="I5"/>
      <c r="J5"/>
      <c r="K5"/>
      <c r="L5"/>
      <c r="M5"/>
    </row>
    <row r="6" spans="1:13" s="1" customFormat="1" ht="20.25" customHeight="1" x14ac:dyDescent="0.3">
      <c r="A6" s="31">
        <v>69</v>
      </c>
      <c r="B6" s="30">
        <v>528</v>
      </c>
      <c r="C6" s="30">
        <v>536</v>
      </c>
      <c r="D6" s="30">
        <v>15</v>
      </c>
      <c r="E6" s="30">
        <v>25</v>
      </c>
      <c r="F6" s="30">
        <v>7</v>
      </c>
      <c r="G6" s="30">
        <v>45</v>
      </c>
      <c r="H6"/>
      <c r="I6"/>
      <c r="J6"/>
      <c r="K6"/>
      <c r="L6"/>
      <c r="M6"/>
    </row>
    <row r="7" spans="1:13" s="8" customFormat="1" ht="15.6" x14ac:dyDescent="0.3">
      <c r="A7" s="31">
        <v>70</v>
      </c>
      <c r="B7" s="30">
        <v>544</v>
      </c>
      <c r="C7" s="30">
        <v>540</v>
      </c>
      <c r="D7" s="30">
        <v>10</v>
      </c>
      <c r="E7" s="30">
        <v>0</v>
      </c>
      <c r="F7" s="30">
        <v>0</v>
      </c>
      <c r="G7" s="30">
        <v>25</v>
      </c>
      <c r="H7"/>
      <c r="I7"/>
      <c r="J7"/>
      <c r="K7"/>
      <c r="L7"/>
      <c r="M7"/>
    </row>
    <row r="8" spans="1:13" s="8" customFormat="1" ht="15.6" x14ac:dyDescent="0.3">
      <c r="A8" s="45"/>
      <c r="B8" s="43"/>
      <c r="C8" s="43"/>
      <c r="D8" s="43"/>
      <c r="E8" s="43"/>
      <c r="F8" s="43"/>
      <c r="G8" s="43"/>
      <c r="H8"/>
      <c r="I8"/>
      <c r="J8"/>
      <c r="K8"/>
      <c r="L8"/>
      <c r="M8"/>
    </row>
    <row r="9" spans="1:13" s="8" customFormat="1" ht="36" customHeight="1" x14ac:dyDescent="0.3">
      <c r="A9" s="44" t="s">
        <v>60</v>
      </c>
      <c r="B9" s="44"/>
      <c r="C9" s="44"/>
      <c r="D9" s="44"/>
      <c r="E9" s="44"/>
      <c r="F9" s="44"/>
      <c r="G9" s="43"/>
      <c r="H9"/>
      <c r="I9"/>
      <c r="J9"/>
      <c r="K9"/>
      <c r="L9"/>
      <c r="M9"/>
    </row>
    <row r="10" spans="1:13" s="8" customFormat="1" ht="15.6" x14ac:dyDescent="0.3">
      <c r="A10" s="3" t="s">
        <v>59</v>
      </c>
      <c r="B10" s="43"/>
      <c r="C10" s="43"/>
      <c r="D10" s="43"/>
      <c r="E10" s="43"/>
      <c r="F10" s="43"/>
      <c r="G10" s="43"/>
      <c r="H10"/>
      <c r="I10"/>
      <c r="J10"/>
      <c r="K10"/>
      <c r="L10"/>
      <c r="M10"/>
    </row>
    <row r="11" spans="1:13" s="8" customFormat="1" ht="15.6" x14ac:dyDescent="0.3">
      <c r="A11" s="3" t="s">
        <v>58</v>
      </c>
      <c r="B11" s="43"/>
      <c r="C11" s="43"/>
      <c r="D11" s="43"/>
      <c r="E11" s="43"/>
      <c r="F11" s="43"/>
      <c r="G11" s="43"/>
      <c r="H11"/>
      <c r="I11"/>
      <c r="J11"/>
      <c r="K11"/>
      <c r="L11"/>
      <c r="M11"/>
    </row>
    <row r="12" spans="1:13" s="8" customFormat="1" ht="15.6" x14ac:dyDescent="0.3">
      <c r="A12" s="3" t="s">
        <v>57</v>
      </c>
      <c r="B12" s="40"/>
      <c r="C12" s="39"/>
      <c r="D12" s="3"/>
      <c r="E12" s="3"/>
      <c r="F12" s="3"/>
      <c r="G12" s="3"/>
      <c r="H12"/>
      <c r="I12"/>
      <c r="J12"/>
      <c r="K12"/>
      <c r="L12"/>
      <c r="M12"/>
    </row>
    <row r="13" spans="1:13" s="8" customFormat="1" ht="15.6" x14ac:dyDescent="0.3">
      <c r="A13" s="3"/>
      <c r="B13" s="40"/>
      <c r="C13" s="39"/>
      <c r="D13" s="3"/>
      <c r="E13" s="3"/>
      <c r="F13" s="3"/>
      <c r="G13" s="3"/>
      <c r="H13"/>
      <c r="I13"/>
      <c r="J13"/>
      <c r="K13"/>
      <c r="L13"/>
      <c r="M13"/>
    </row>
    <row r="14" spans="1:13" s="8" customFormat="1" ht="15.6" x14ac:dyDescent="0.3">
      <c r="A14" s="3" t="s">
        <v>56</v>
      </c>
      <c r="B14" s="40"/>
      <c r="C14" s="39"/>
      <c r="D14" s="3"/>
      <c r="E14" s="3"/>
      <c r="F14" s="3"/>
      <c r="G14" s="3"/>
      <c r="H14"/>
      <c r="I14"/>
      <c r="J14"/>
      <c r="K14"/>
      <c r="L14"/>
      <c r="M14"/>
    </row>
    <row r="15" spans="1:13" s="8" customFormat="1" ht="15.6" x14ac:dyDescent="0.3">
      <c r="A15" s="3"/>
      <c r="B15" s="40"/>
      <c r="C15" s="39"/>
      <c r="D15" s="3"/>
      <c r="E15" s="3"/>
      <c r="F15" s="3"/>
      <c r="G15" s="3"/>
      <c r="H15"/>
      <c r="I15"/>
      <c r="J15"/>
      <c r="K15"/>
      <c r="L15"/>
      <c r="M15"/>
    </row>
    <row r="16" spans="1:13" s="8" customFormat="1" ht="15.6" x14ac:dyDescent="0.3">
      <c r="A16" s="3" t="s">
        <v>55</v>
      </c>
      <c r="B16" s="40"/>
      <c r="C16" s="39"/>
      <c r="D16" s="3"/>
      <c r="E16" s="3"/>
      <c r="F16" s="3"/>
      <c r="G16" s="3"/>
      <c r="H16"/>
      <c r="I16"/>
      <c r="J16"/>
      <c r="K16"/>
      <c r="L16"/>
      <c r="M16"/>
    </row>
    <row r="17" spans="1:14" s="8" customFormat="1" ht="15.6" x14ac:dyDescent="0.3">
      <c r="A17" s="42"/>
      <c r="B17" s="40"/>
      <c r="C17" s="39"/>
      <c r="D17" s="3"/>
      <c r="E17" s="3"/>
      <c r="F17" s="3"/>
      <c r="G17" s="3"/>
      <c r="H17"/>
      <c r="I17"/>
      <c r="J17"/>
      <c r="K17"/>
      <c r="L17"/>
      <c r="M17"/>
    </row>
    <row r="18" spans="1:14" s="8" customFormat="1" ht="15.6" x14ac:dyDescent="0.3">
      <c r="A18" s="41" t="s">
        <v>54</v>
      </c>
      <c r="B18" s="40"/>
      <c r="C18" s="39"/>
      <c r="D18" s="3"/>
      <c r="E18" s="3"/>
      <c r="F18" s="3"/>
      <c r="G18" s="3"/>
      <c r="H18"/>
      <c r="I18"/>
      <c r="J18"/>
      <c r="K18"/>
      <c r="L18"/>
      <c r="M18"/>
    </row>
    <row r="19" spans="1:14" s="8" customFormat="1" ht="15.6" x14ac:dyDescent="0.3">
      <c r="A19" s="41" t="s">
        <v>53</v>
      </c>
      <c r="B19" s="40"/>
      <c r="C19" s="39"/>
      <c r="D19" s="3"/>
      <c r="E19" s="3"/>
      <c r="F19" s="3"/>
      <c r="G19" s="3"/>
      <c r="H19"/>
      <c r="I19"/>
      <c r="J19"/>
      <c r="K19"/>
      <c r="L19"/>
      <c r="M19"/>
    </row>
    <row r="20" spans="1:14" s="8" customFormat="1" ht="15.6" x14ac:dyDescent="0.3">
      <c r="A20" s="41" t="s">
        <v>52</v>
      </c>
      <c r="B20" s="40"/>
      <c r="C20" s="39"/>
      <c r="D20" s="3"/>
      <c r="E20" s="3"/>
      <c r="F20" s="3"/>
      <c r="G20" s="3"/>
      <c r="H20"/>
      <c r="I20"/>
      <c r="J20"/>
      <c r="K20"/>
      <c r="L20"/>
      <c r="M20"/>
    </row>
    <row r="21" spans="1:14" s="8" customFormat="1" ht="15.6" x14ac:dyDescent="0.3">
      <c r="A21"/>
      <c r="B21"/>
      <c r="C21"/>
      <c r="D21"/>
      <c r="E21"/>
      <c r="F21"/>
      <c r="G21"/>
      <c r="H21"/>
      <c r="I21"/>
      <c r="J21"/>
      <c r="K21"/>
      <c r="L21"/>
      <c r="M21"/>
    </row>
    <row r="22" spans="1:14" ht="15.6" x14ac:dyDescent="0.3">
      <c r="A22" s="1" t="s">
        <v>0</v>
      </c>
      <c r="B22"/>
      <c r="C22"/>
      <c r="D22"/>
      <c r="E22"/>
      <c r="F22"/>
      <c r="G22"/>
      <c r="H22"/>
      <c r="I22"/>
      <c r="J22"/>
      <c r="K22"/>
      <c r="L22"/>
      <c r="M22"/>
    </row>
    <row r="23" spans="1:14" ht="14.4" x14ac:dyDescent="0.3">
      <c r="A23"/>
      <c r="B23"/>
      <c r="C23"/>
      <c r="D23"/>
      <c r="E23"/>
      <c r="F23"/>
      <c r="G23"/>
      <c r="H23"/>
      <c r="I23"/>
      <c r="J23"/>
      <c r="K23"/>
      <c r="L23"/>
      <c r="M23"/>
    </row>
    <row r="24" spans="1:14" ht="34.5" customHeight="1" x14ac:dyDescent="0.3">
      <c r="A24" s="38" t="s">
        <v>51</v>
      </c>
      <c r="B24" s="38"/>
      <c r="C24" s="38"/>
      <c r="D24" s="38"/>
      <c r="E24" s="38"/>
      <c r="F24" s="38"/>
      <c r="G24" s="38"/>
      <c r="H24" s="38"/>
      <c r="I24" s="38"/>
      <c r="J24" s="38"/>
      <c r="K24"/>
      <c r="L24"/>
      <c r="M24"/>
    </row>
    <row r="25" spans="1:14" ht="14.4" x14ac:dyDescent="0.3">
      <c r="A25" s="37"/>
      <c r="B25"/>
      <c r="C25"/>
      <c r="D25"/>
      <c r="E25"/>
      <c r="F25"/>
      <c r="G25"/>
      <c r="H25"/>
      <c r="I25"/>
      <c r="J25"/>
      <c r="K25"/>
      <c r="L25"/>
      <c r="M25" s="36" t="s">
        <v>50</v>
      </c>
    </row>
    <row r="26" spans="1:14" ht="14.4" x14ac:dyDescent="0.3">
      <c r="A26" t="s">
        <v>49</v>
      </c>
      <c r="B26"/>
      <c r="C26"/>
      <c r="D26"/>
      <c r="E26"/>
      <c r="F26"/>
      <c r="G26"/>
      <c r="H26"/>
      <c r="I26"/>
      <c r="J26"/>
      <c r="K26"/>
      <c r="L26"/>
      <c r="M26"/>
    </row>
    <row r="27" spans="1:14" ht="14.4" x14ac:dyDescent="0.3">
      <c r="A27"/>
      <c r="B27"/>
      <c r="C27"/>
      <c r="D27"/>
      <c r="E27"/>
      <c r="F27"/>
      <c r="G27"/>
      <c r="H27"/>
      <c r="I27"/>
      <c r="J27"/>
      <c r="K27"/>
      <c r="L27"/>
      <c r="M27"/>
    </row>
    <row r="28" spans="1:14" ht="14.4" x14ac:dyDescent="0.3">
      <c r="A28"/>
      <c r="B28" t="s">
        <v>48</v>
      </c>
      <c r="C28" s="29" t="s">
        <v>45</v>
      </c>
      <c r="D28"/>
      <c r="E28" s="29" t="s">
        <v>47</v>
      </c>
      <c r="F28" s="29" t="s">
        <v>46</v>
      </c>
      <c r="G28" s="29" t="s">
        <v>46</v>
      </c>
      <c r="H28" s="29" t="s">
        <v>45</v>
      </c>
      <c r="I28" s="29" t="s">
        <v>44</v>
      </c>
      <c r="J28"/>
      <c r="K28"/>
      <c r="L28"/>
      <c r="M28" s="27" t="s">
        <v>43</v>
      </c>
    </row>
    <row r="29" spans="1:14" ht="14.4" x14ac:dyDescent="0.3">
      <c r="A29" s="29"/>
      <c r="B29"/>
      <c r="C29"/>
      <c r="D29"/>
      <c r="E29"/>
      <c r="F29"/>
      <c r="G29"/>
      <c r="H29"/>
      <c r="I29"/>
      <c r="J29"/>
      <c r="K29"/>
      <c r="L29"/>
      <c r="M29"/>
    </row>
    <row r="30" spans="1:14" ht="62.4" x14ac:dyDescent="0.3">
      <c r="A30" s="34" t="s">
        <v>40</v>
      </c>
      <c r="B30" s="34" t="s">
        <v>39</v>
      </c>
      <c r="C30" s="34" t="s">
        <v>38</v>
      </c>
      <c r="D30" s="34" t="s">
        <v>37</v>
      </c>
      <c r="E30" s="34" t="s">
        <v>36</v>
      </c>
      <c r="F30" s="34" t="s">
        <v>35</v>
      </c>
      <c r="G30" s="34" t="s">
        <v>34</v>
      </c>
      <c r="H30" s="32" t="s">
        <v>33</v>
      </c>
      <c r="I30" s="32" t="s">
        <v>32</v>
      </c>
      <c r="J30" s="32" t="s">
        <v>31</v>
      </c>
      <c r="K30"/>
      <c r="L30"/>
      <c r="M30" s="33" t="s">
        <v>32</v>
      </c>
      <c r="N30" s="32" t="s">
        <v>31</v>
      </c>
    </row>
    <row r="31" spans="1:14" ht="14.4" x14ac:dyDescent="0.3">
      <c r="A31" s="30">
        <v>68</v>
      </c>
      <c r="B31" s="30">
        <v>513</v>
      </c>
      <c r="C31" s="30">
        <v>510</v>
      </c>
      <c r="D31" s="30">
        <v>20</v>
      </c>
      <c r="E31" s="30">
        <v>55</v>
      </c>
      <c r="F31" s="30">
        <v>13</v>
      </c>
      <c r="G31" s="30">
        <v>70</v>
      </c>
      <c r="H31" s="29">
        <f>C31*50</f>
        <v>25500</v>
      </c>
      <c r="I31" s="29">
        <f>B31*50</f>
        <v>25650</v>
      </c>
      <c r="J31" s="29" t="str">
        <f>IF(H31&lt;=I31,"Pass","Fail")</f>
        <v>Pass</v>
      </c>
      <c r="K31"/>
      <c r="L31"/>
      <c r="M31" s="29">
        <f>I31</f>
        <v>25650</v>
      </c>
      <c r="N31" s="28" t="str">
        <f>J31</f>
        <v>Pass</v>
      </c>
    </row>
    <row r="32" spans="1:14" ht="14.4" x14ac:dyDescent="0.3">
      <c r="A32" s="30">
        <v>69</v>
      </c>
      <c r="B32" s="30">
        <v>528</v>
      </c>
      <c r="C32" s="30">
        <v>536</v>
      </c>
      <c r="D32" s="30">
        <v>15</v>
      </c>
      <c r="E32" s="30">
        <v>25</v>
      </c>
      <c r="F32" s="30">
        <v>7</v>
      </c>
      <c r="G32" s="30">
        <v>45</v>
      </c>
      <c r="H32" s="29">
        <f>C32*50</f>
        <v>26800</v>
      </c>
      <c r="I32" s="29">
        <f>B32*50</f>
        <v>26400</v>
      </c>
      <c r="J32" s="35" t="str">
        <f>IF(H32&lt;=I32,"Pass","Fail")</f>
        <v>Fail</v>
      </c>
      <c r="K32"/>
      <c r="L32"/>
      <c r="M32" s="29">
        <f>I32</f>
        <v>26400</v>
      </c>
      <c r="N32" s="28" t="str">
        <f>J32</f>
        <v>Fail</v>
      </c>
    </row>
    <row r="33" spans="1:14" ht="14.4" x14ac:dyDescent="0.3">
      <c r="A33" s="30">
        <v>70</v>
      </c>
      <c r="B33" s="30">
        <v>544</v>
      </c>
      <c r="C33" s="30">
        <v>540</v>
      </c>
      <c r="D33" s="30">
        <v>10</v>
      </c>
      <c r="E33" s="30">
        <v>0</v>
      </c>
      <c r="F33" s="30">
        <v>0</v>
      </c>
      <c r="G33" s="30">
        <v>25</v>
      </c>
      <c r="H33" s="29">
        <f>C33*50</f>
        <v>27000</v>
      </c>
      <c r="I33" s="29">
        <f>B33*50</f>
        <v>27200</v>
      </c>
      <c r="J33" s="29" t="str">
        <f>IF(H33&lt;=I33,"Pass","Fail")</f>
        <v>Pass</v>
      </c>
      <c r="K33"/>
      <c r="L33"/>
      <c r="M33" s="29">
        <f>I33</f>
        <v>27200</v>
      </c>
      <c r="N33" s="28" t="str">
        <f>J33</f>
        <v>Pass</v>
      </c>
    </row>
    <row r="34" spans="1:14" ht="14.4" x14ac:dyDescent="0.3">
      <c r="A34"/>
      <c r="B34"/>
      <c r="C34"/>
      <c r="D34"/>
      <c r="E34"/>
      <c r="F34"/>
      <c r="G34"/>
      <c r="H34"/>
      <c r="I34"/>
      <c r="J34"/>
      <c r="K34"/>
      <c r="L34"/>
      <c r="M34"/>
    </row>
    <row r="35" spans="1:14" ht="14.4" x14ac:dyDescent="0.3">
      <c r="A35"/>
      <c r="B35"/>
      <c r="C35"/>
      <c r="D35"/>
      <c r="E35"/>
      <c r="F35"/>
      <c r="G35"/>
      <c r="H35"/>
      <c r="I35"/>
      <c r="J35"/>
      <c r="K35"/>
      <c r="L35"/>
      <c r="M35"/>
    </row>
    <row r="36" spans="1:14" ht="14.4" x14ac:dyDescent="0.3">
      <c r="A36" t="s">
        <v>42</v>
      </c>
      <c r="B36"/>
      <c r="C36"/>
      <c r="D36"/>
      <c r="E36"/>
      <c r="F36"/>
      <c r="G36"/>
      <c r="H36"/>
      <c r="I36"/>
      <c r="J36"/>
      <c r="K36"/>
      <c r="L36"/>
      <c r="M36"/>
    </row>
    <row r="37" spans="1:14" ht="14.4" x14ac:dyDescent="0.3">
      <c r="A37" s="29"/>
      <c r="B37"/>
      <c r="C37"/>
      <c r="D37"/>
      <c r="E37"/>
      <c r="F37"/>
      <c r="G37"/>
      <c r="H37"/>
      <c r="I37"/>
      <c r="J37"/>
      <c r="K37"/>
      <c r="L37"/>
      <c r="M37"/>
    </row>
    <row r="38" spans="1:14" ht="62.4" x14ac:dyDescent="0.3">
      <c r="A38" s="34" t="s">
        <v>40</v>
      </c>
      <c r="B38" s="34" t="s">
        <v>39</v>
      </c>
      <c r="C38" s="34" t="s">
        <v>38</v>
      </c>
      <c r="D38" s="34" t="s">
        <v>37</v>
      </c>
      <c r="E38" s="34" t="s">
        <v>36</v>
      </c>
      <c r="F38" s="34" t="s">
        <v>35</v>
      </c>
      <c r="G38" s="34" t="s">
        <v>34</v>
      </c>
      <c r="H38" s="32" t="s">
        <v>33</v>
      </c>
      <c r="I38" s="32" t="s">
        <v>32</v>
      </c>
      <c r="J38" s="32" t="s">
        <v>31</v>
      </c>
      <c r="K38"/>
      <c r="L38"/>
      <c r="M38" s="33" t="s">
        <v>32</v>
      </c>
      <c r="N38" s="32" t="s">
        <v>31</v>
      </c>
    </row>
    <row r="39" spans="1:14" ht="14.4" x14ac:dyDescent="0.3">
      <c r="A39" s="30">
        <v>68</v>
      </c>
      <c r="B39" s="30">
        <v>513</v>
      </c>
      <c r="C39" s="30">
        <v>510</v>
      </c>
      <c r="D39" s="30">
        <v>20</v>
      </c>
      <c r="E39" s="30">
        <v>55</v>
      </c>
      <c r="F39" s="30">
        <v>13</v>
      </c>
      <c r="G39" s="30">
        <v>70</v>
      </c>
      <c r="H39" s="29">
        <f>C39*50</f>
        <v>25500</v>
      </c>
      <c r="I39" s="29">
        <f>(B39+F39)*50</f>
        <v>26300</v>
      </c>
      <c r="J39" s="29" t="str">
        <f>IF(H39&lt;=I39,"Pass","Fail")</f>
        <v>Pass</v>
      </c>
      <c r="K39"/>
      <c r="L39"/>
      <c r="M39" s="29">
        <f>B39*50+F39</f>
        <v>25663</v>
      </c>
      <c r="N39" s="28" t="str">
        <f>IF(H39&lt;=M39,"Pass","Fail")</f>
        <v>Pass</v>
      </c>
    </row>
    <row r="40" spans="1:14" ht="14.4" x14ac:dyDescent="0.3">
      <c r="A40" s="30">
        <v>69</v>
      </c>
      <c r="B40" s="30">
        <v>528</v>
      </c>
      <c r="C40" s="30">
        <v>536</v>
      </c>
      <c r="D40" s="30">
        <v>15</v>
      </c>
      <c r="E40" s="30">
        <v>25</v>
      </c>
      <c r="F40" s="30">
        <v>7</v>
      </c>
      <c r="G40" s="30">
        <v>45</v>
      </c>
      <c r="H40" s="29">
        <f>C40*50</f>
        <v>26800</v>
      </c>
      <c r="I40" s="29">
        <f>(B40+F40)*50</f>
        <v>26750</v>
      </c>
      <c r="J40" s="35" t="str">
        <f>IF(H40&lt;=I40,"Pass","Fail")</f>
        <v>Fail</v>
      </c>
      <c r="K40"/>
      <c r="L40"/>
      <c r="M40" s="29">
        <f>B40*50+F40</f>
        <v>26407</v>
      </c>
      <c r="N40" s="28" t="str">
        <f>IF(H40&lt;=M40,"Pass","Fail")</f>
        <v>Fail</v>
      </c>
    </row>
    <row r="41" spans="1:14" ht="14.4" x14ac:dyDescent="0.3">
      <c r="A41" s="30">
        <v>70</v>
      </c>
      <c r="B41" s="30">
        <v>544</v>
      </c>
      <c r="C41" s="30">
        <v>540</v>
      </c>
      <c r="D41" s="30">
        <v>10</v>
      </c>
      <c r="E41" s="30">
        <v>0</v>
      </c>
      <c r="F41" s="30">
        <v>0</v>
      </c>
      <c r="G41" s="30">
        <v>25</v>
      </c>
      <c r="H41" s="29">
        <f>C41*50</f>
        <v>27000</v>
      </c>
      <c r="I41" s="29">
        <f>(B41+F41)*50</f>
        <v>27200</v>
      </c>
      <c r="J41" s="29" t="str">
        <f>IF(H41&lt;=I41,"Pass","Fail")</f>
        <v>Pass</v>
      </c>
      <c r="K41"/>
      <c r="L41"/>
      <c r="M41" s="29">
        <f>B41*50+F41</f>
        <v>27200</v>
      </c>
      <c r="N41" s="28" t="str">
        <f>IF(H41&lt;=M41,"Pass","Fail")</f>
        <v>Pass</v>
      </c>
    </row>
    <row r="42" spans="1:14" ht="14.4" x14ac:dyDescent="0.3">
      <c r="A42"/>
      <c r="B42"/>
      <c r="C42"/>
      <c r="D42"/>
      <c r="E42"/>
      <c r="F42"/>
      <c r="G42"/>
      <c r="H42" s="29"/>
      <c r="I42" s="29"/>
      <c r="J42"/>
      <c r="K42"/>
      <c r="L42"/>
      <c r="M42"/>
    </row>
    <row r="43" spans="1:14" ht="14.4" x14ac:dyDescent="0.3">
      <c r="A43"/>
      <c r="B43"/>
      <c r="C43"/>
      <c r="D43"/>
      <c r="E43"/>
      <c r="F43"/>
      <c r="G43"/>
      <c r="H43" s="29"/>
      <c r="I43" s="29"/>
      <c r="J43"/>
      <c r="K43"/>
      <c r="L43"/>
      <c r="M43"/>
    </row>
    <row r="44" spans="1:14" ht="14.4" x14ac:dyDescent="0.3">
      <c r="A44" t="s">
        <v>41</v>
      </c>
      <c r="B44"/>
      <c r="C44"/>
      <c r="D44"/>
      <c r="E44"/>
      <c r="F44"/>
      <c r="G44"/>
      <c r="H44" s="29"/>
      <c r="I44" s="29"/>
      <c r="J44"/>
      <c r="K44"/>
      <c r="L44"/>
      <c r="M44"/>
    </row>
    <row r="45" spans="1:14" ht="14.4" x14ac:dyDescent="0.3">
      <c r="A45" s="29"/>
      <c r="B45"/>
      <c r="C45"/>
      <c r="D45"/>
      <c r="E45"/>
      <c r="F45"/>
      <c r="G45"/>
      <c r="H45" s="29"/>
      <c r="I45" s="29"/>
      <c r="J45"/>
      <c r="K45"/>
      <c r="L45"/>
      <c r="M45"/>
    </row>
    <row r="46" spans="1:14" ht="62.4" x14ac:dyDescent="0.3">
      <c r="A46" s="34" t="s">
        <v>40</v>
      </c>
      <c r="B46" s="34" t="s">
        <v>39</v>
      </c>
      <c r="C46" s="34" t="s">
        <v>38</v>
      </c>
      <c r="D46" s="34" t="s">
        <v>37</v>
      </c>
      <c r="E46" s="34" t="s">
        <v>36</v>
      </c>
      <c r="F46" s="34" t="s">
        <v>35</v>
      </c>
      <c r="G46" s="34" t="s">
        <v>34</v>
      </c>
      <c r="H46" s="32" t="s">
        <v>33</v>
      </c>
      <c r="I46" s="32" t="s">
        <v>32</v>
      </c>
      <c r="J46" s="32" t="s">
        <v>31</v>
      </c>
      <c r="K46"/>
      <c r="L46"/>
      <c r="M46" s="33" t="s">
        <v>32</v>
      </c>
      <c r="N46" s="32" t="s">
        <v>31</v>
      </c>
    </row>
    <row r="47" spans="1:14" ht="14.4" x14ac:dyDescent="0.3">
      <c r="A47" s="31">
        <v>68</v>
      </c>
      <c r="B47" s="30">
        <v>513</v>
      </c>
      <c r="C47" s="30">
        <v>510</v>
      </c>
      <c r="D47" s="30">
        <v>20</v>
      </c>
      <c r="E47" s="30">
        <v>55</v>
      </c>
      <c r="F47" s="30">
        <v>13</v>
      </c>
      <c r="G47" s="30">
        <v>70</v>
      </c>
      <c r="H47" s="29">
        <f>C47*50</f>
        <v>25500</v>
      </c>
      <c r="I47" s="29">
        <f>(B47+G47)*50</f>
        <v>29150</v>
      </c>
      <c r="J47" s="29" t="str">
        <f>IF(H47&lt;=I47,"Pass","Fail")</f>
        <v>Pass</v>
      </c>
      <c r="K47"/>
      <c r="L47"/>
      <c r="M47" s="29">
        <f>B47*50+G47</f>
        <v>25720</v>
      </c>
      <c r="N47" s="28" t="str">
        <f>IF(H47&lt;=M47,"Pass","Fail")</f>
        <v>Pass</v>
      </c>
    </row>
    <row r="48" spans="1:14" ht="14.4" x14ac:dyDescent="0.3">
      <c r="A48" s="31">
        <v>69</v>
      </c>
      <c r="B48" s="30">
        <v>528</v>
      </c>
      <c r="C48" s="30">
        <v>536</v>
      </c>
      <c r="D48" s="30">
        <v>15</v>
      </c>
      <c r="E48" s="30">
        <v>25</v>
      </c>
      <c r="F48" s="30">
        <v>7</v>
      </c>
      <c r="G48" s="30">
        <v>45</v>
      </c>
      <c r="H48" s="29">
        <f>C48*50</f>
        <v>26800</v>
      </c>
      <c r="I48" s="29">
        <f>(B48+G48)*50</f>
        <v>28650</v>
      </c>
      <c r="J48" s="29" t="str">
        <f>IF(H48&lt;=I48,"Pass","Fail")</f>
        <v>Pass</v>
      </c>
      <c r="K48"/>
      <c r="L48"/>
      <c r="M48" s="29">
        <f>B48*50+G48</f>
        <v>26445</v>
      </c>
      <c r="N48" s="28" t="str">
        <f>IF(H48&lt;=M48,"Pass","Fail")</f>
        <v>Fail</v>
      </c>
    </row>
    <row r="49" spans="1:16" ht="14.4" x14ac:dyDescent="0.3">
      <c r="A49" s="31">
        <v>70</v>
      </c>
      <c r="B49" s="30">
        <v>544</v>
      </c>
      <c r="C49" s="30">
        <v>540</v>
      </c>
      <c r="D49" s="30">
        <v>10</v>
      </c>
      <c r="E49" s="30">
        <v>0</v>
      </c>
      <c r="F49" s="30">
        <v>0</v>
      </c>
      <c r="G49" s="30">
        <v>25</v>
      </c>
      <c r="H49" s="29">
        <f>C49*50</f>
        <v>27000</v>
      </c>
      <c r="I49" s="29">
        <f>(B49+G49)*50</f>
        <v>28450</v>
      </c>
      <c r="J49" s="29" t="str">
        <f>IF(H49&lt;=I49,"Pass","Fail")</f>
        <v>Pass</v>
      </c>
      <c r="K49"/>
      <c r="L49"/>
      <c r="M49" s="29">
        <f>B49*50+G49</f>
        <v>27225</v>
      </c>
      <c r="N49" s="28" t="str">
        <f>IF(H49&lt;=M49,"Pass","Fail")</f>
        <v>Pass</v>
      </c>
    </row>
    <row r="50" spans="1:16" ht="14.4" x14ac:dyDescent="0.3">
      <c r="A50"/>
      <c r="B50"/>
      <c r="C50"/>
      <c r="D50"/>
      <c r="E50"/>
      <c r="F50"/>
      <c r="G50"/>
      <c r="H50"/>
      <c r="I50"/>
      <c r="J50"/>
      <c r="K50"/>
      <c r="L50"/>
      <c r="M50"/>
    </row>
    <row r="51" spans="1:16" ht="14.4" x14ac:dyDescent="0.3">
      <c r="A51"/>
      <c r="B51"/>
      <c r="C51"/>
      <c r="D51"/>
      <c r="E51"/>
      <c r="F51"/>
      <c r="G51"/>
      <c r="H51"/>
      <c r="I51"/>
      <c r="J51"/>
      <c r="K51"/>
      <c r="L51"/>
      <c r="M51" s="27" t="s">
        <v>30</v>
      </c>
    </row>
    <row r="52" spans="1:16" ht="15" thickBot="1" x14ac:dyDescent="0.35">
      <c r="A52"/>
      <c r="B52"/>
      <c r="C52" t="s">
        <v>29</v>
      </c>
      <c r="D52"/>
      <c r="E52"/>
      <c r="F52"/>
      <c r="G52"/>
      <c r="H52"/>
      <c r="I52"/>
      <c r="J52"/>
      <c r="K52"/>
      <c r="L52"/>
      <c r="M52"/>
      <c r="N52"/>
      <c r="O52" t="s">
        <v>29</v>
      </c>
    </row>
    <row r="53" spans="1:16" ht="14.4" x14ac:dyDescent="0.3">
      <c r="A53" t="s">
        <v>28</v>
      </c>
      <c r="B53" s="26" t="s">
        <v>23</v>
      </c>
      <c r="C53" t="s">
        <v>22</v>
      </c>
      <c r="D53"/>
      <c r="E53"/>
      <c r="F53"/>
      <c r="G53"/>
      <c r="H53"/>
      <c r="I53"/>
      <c r="J53"/>
      <c r="K53"/>
      <c r="L53"/>
      <c r="M53" s="23" t="s">
        <v>28</v>
      </c>
      <c r="N53" s="22" t="s">
        <v>23</v>
      </c>
      <c r="O53" s="23" t="s">
        <v>22</v>
      </c>
      <c r="P53" s="22"/>
    </row>
    <row r="54" spans="1:16" ht="14.4" x14ac:dyDescent="0.3">
      <c r="A54" t="s">
        <v>27</v>
      </c>
      <c r="B54" s="25" t="s">
        <v>23</v>
      </c>
      <c r="C54" t="s">
        <v>22</v>
      </c>
      <c r="D54"/>
      <c r="E54"/>
      <c r="F54"/>
      <c r="G54"/>
      <c r="H54"/>
      <c r="I54"/>
      <c r="J54"/>
      <c r="K54"/>
      <c r="L54"/>
      <c r="M54" s="23" t="s">
        <v>27</v>
      </c>
      <c r="N54" s="22" t="s">
        <v>23</v>
      </c>
      <c r="O54" s="23" t="s">
        <v>22</v>
      </c>
      <c r="P54" s="22"/>
    </row>
    <row r="55" spans="1:16" ht="15" thickBot="1" x14ac:dyDescent="0.35">
      <c r="A55" t="s">
        <v>24</v>
      </c>
      <c r="B55" s="24" t="s">
        <v>26</v>
      </c>
      <c r="C55" t="s">
        <v>25</v>
      </c>
      <c r="M55" s="23" t="s">
        <v>24</v>
      </c>
      <c r="N55" s="22" t="s">
        <v>23</v>
      </c>
      <c r="O55" s="23" t="s">
        <v>22</v>
      </c>
      <c r="P55" s="22"/>
    </row>
    <row r="56" spans="1:16" ht="14.4" x14ac:dyDescent="0.3">
      <c r="A56"/>
    </row>
  </sheetData>
  <mergeCells count="3">
    <mergeCell ref="A3:F3"/>
    <mergeCell ref="A9:F9"/>
    <mergeCell ref="A24:J24"/>
  </mergeCells>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C3E12-01F3-4838-92FF-EAF59AE99D2B}">
  <dimension ref="A1:F56"/>
  <sheetViews>
    <sheetView topLeftCell="A35" workbookViewId="0"/>
  </sheetViews>
  <sheetFormatPr defaultColWidth="9.21875" defaultRowHeight="13.8" x14ac:dyDescent="0.25"/>
  <cols>
    <col min="1" max="1" width="45.33203125" style="6" customWidth="1"/>
    <col min="2" max="2" width="15.77734375" style="6" customWidth="1"/>
    <col min="3" max="3" width="16.109375" style="6" customWidth="1"/>
    <col min="4" max="4" width="26.77734375" style="6" customWidth="1"/>
    <col min="5" max="5" width="21.77734375" style="6" customWidth="1"/>
    <col min="6" max="6" width="13.5546875" style="6" customWidth="1"/>
    <col min="7" max="16384" width="9.21875" style="6"/>
  </cols>
  <sheetData>
    <row r="1" spans="1:6" ht="17.399999999999999" x14ac:dyDescent="0.25">
      <c r="A1" s="87" t="s">
        <v>109</v>
      </c>
      <c r="B1" s="86"/>
      <c r="C1" s="86"/>
      <c r="D1" s="86"/>
      <c r="E1" s="86"/>
      <c r="F1" s="86"/>
    </row>
    <row r="2" spans="1:6" ht="17.399999999999999" x14ac:dyDescent="0.25">
      <c r="A2" s="87"/>
      <c r="B2" s="86"/>
      <c r="C2" s="86"/>
      <c r="D2" s="86"/>
      <c r="E2" s="86"/>
      <c r="F2" s="86"/>
    </row>
    <row r="3" spans="1:6" ht="16.2" thickBot="1" x14ac:dyDescent="0.3">
      <c r="A3" s="71" t="s">
        <v>108</v>
      </c>
      <c r="B3" s="71"/>
      <c r="C3" s="71"/>
      <c r="D3" s="71"/>
      <c r="E3" s="71"/>
      <c r="F3" s="71"/>
    </row>
    <row r="4" spans="1:6" s="8" customFormat="1" ht="16.2" thickBot="1" x14ac:dyDescent="0.35">
      <c r="A4" s="70" t="s">
        <v>107</v>
      </c>
      <c r="B4" s="69" t="s">
        <v>106</v>
      </c>
      <c r="C4" s="57"/>
      <c r="D4" s="57"/>
      <c r="E4" s="57"/>
      <c r="F4" s="57"/>
    </row>
    <row r="5" spans="1:6" s="1" customFormat="1" ht="16.2" thickBot="1" x14ac:dyDescent="0.35">
      <c r="A5" s="64" t="s">
        <v>105</v>
      </c>
      <c r="B5" s="84">
        <v>35000</v>
      </c>
      <c r="C5" s="60"/>
      <c r="D5" s="76"/>
      <c r="E5" s="76"/>
      <c r="F5" s="76"/>
    </row>
    <row r="6" spans="1:6" s="1" customFormat="1" ht="16.2" thickBot="1" x14ac:dyDescent="0.35">
      <c r="A6" s="64" t="s">
        <v>66</v>
      </c>
      <c r="B6" s="63">
        <v>2.5000000000000001E-2</v>
      </c>
      <c r="C6" s="85"/>
      <c r="D6" s="76"/>
      <c r="E6" s="76"/>
      <c r="F6" s="76"/>
    </row>
    <row r="7" spans="1:6" s="1" customFormat="1" ht="16.2" thickBot="1" x14ac:dyDescent="0.35">
      <c r="A7" s="64" t="s">
        <v>104</v>
      </c>
      <c r="B7" s="84">
        <v>25000</v>
      </c>
      <c r="C7" s="59"/>
      <c r="D7" s="76"/>
      <c r="E7" s="76"/>
      <c r="F7" s="76"/>
    </row>
    <row r="8" spans="1:6" s="1" customFormat="1" ht="16.2" thickBot="1" x14ac:dyDescent="0.35">
      <c r="A8" s="64" t="s">
        <v>103</v>
      </c>
      <c r="B8" s="83">
        <v>0.05</v>
      </c>
      <c r="C8" s="76"/>
      <c r="D8" s="76"/>
      <c r="E8" s="76"/>
      <c r="F8" s="76"/>
    </row>
    <row r="9" spans="1:6" s="1" customFormat="1" ht="15.6" x14ac:dyDescent="0.3">
      <c r="A9" s="82" t="s">
        <v>102</v>
      </c>
      <c r="B9" s="67" t="s">
        <v>101</v>
      </c>
      <c r="C9" s="76"/>
      <c r="D9" s="76"/>
      <c r="E9" s="76"/>
      <c r="F9" s="76"/>
    </row>
    <row r="10" spans="1:6" s="1" customFormat="1" ht="15.6" x14ac:dyDescent="0.3">
      <c r="A10" s="81"/>
      <c r="B10" s="67" t="s">
        <v>100</v>
      </c>
      <c r="C10" s="76"/>
      <c r="D10" s="76"/>
      <c r="E10" s="76"/>
      <c r="F10" s="76"/>
    </row>
    <row r="11" spans="1:6" s="8" customFormat="1" ht="16.2" thickBot="1" x14ac:dyDescent="0.35">
      <c r="A11" s="80"/>
      <c r="B11" s="78" t="s">
        <v>99</v>
      </c>
      <c r="C11" s="79"/>
      <c r="D11" s="58"/>
      <c r="E11" s="58"/>
      <c r="F11" s="57"/>
    </row>
    <row r="12" spans="1:6" s="8" customFormat="1" ht="16.2" thickBot="1" x14ac:dyDescent="0.35">
      <c r="A12" s="64" t="s">
        <v>98</v>
      </c>
      <c r="B12" s="78">
        <v>150</v>
      </c>
      <c r="C12" s="77"/>
      <c r="D12" s="58"/>
      <c r="E12" s="58"/>
      <c r="F12" s="57"/>
    </row>
    <row r="13" spans="1:6" s="8" customFormat="1" ht="16.2" thickBot="1" x14ac:dyDescent="0.35">
      <c r="A13" s="70" t="s">
        <v>97</v>
      </c>
      <c r="B13" s="69" t="s">
        <v>96</v>
      </c>
      <c r="C13" s="57"/>
      <c r="D13" s="57"/>
      <c r="E13" s="57"/>
      <c r="F13" s="57"/>
    </row>
    <row r="14" spans="1:6" s="8" customFormat="1" ht="15.6" x14ac:dyDescent="0.3">
      <c r="A14" s="76"/>
      <c r="B14" s="76"/>
      <c r="C14" s="76"/>
      <c r="D14" s="58"/>
      <c r="E14" s="58"/>
      <c r="F14" s="57"/>
    </row>
    <row r="15" spans="1:6" s="8" customFormat="1" ht="16.2" thickBot="1" x14ac:dyDescent="0.35">
      <c r="A15" s="57" t="s">
        <v>95</v>
      </c>
      <c r="B15" s="76"/>
      <c r="C15" s="76"/>
      <c r="D15" s="58"/>
      <c r="E15" s="58"/>
      <c r="F15" s="57"/>
    </row>
    <row r="16" spans="1:6" s="8" customFormat="1" ht="16.2" thickBot="1" x14ac:dyDescent="0.35">
      <c r="A16" s="75" t="s">
        <v>5</v>
      </c>
      <c r="B16" s="74" t="s">
        <v>94</v>
      </c>
      <c r="C16" s="74" t="s">
        <v>93</v>
      </c>
      <c r="D16" s="74" t="s">
        <v>92</v>
      </c>
      <c r="E16" s="58"/>
      <c r="F16" s="57"/>
    </row>
    <row r="17" spans="1:6" s="8" customFormat="1" ht="16.2" thickBot="1" x14ac:dyDescent="0.35">
      <c r="A17" s="64">
        <v>1</v>
      </c>
      <c r="B17" s="73">
        <v>2000</v>
      </c>
      <c r="C17" s="72">
        <v>200</v>
      </c>
      <c r="D17" s="72">
        <v>10</v>
      </c>
      <c r="E17" s="58"/>
      <c r="F17" s="57"/>
    </row>
    <row r="18" spans="1:6" s="8" customFormat="1" ht="16.2" thickBot="1" x14ac:dyDescent="0.35">
      <c r="A18" s="64">
        <v>2</v>
      </c>
      <c r="B18" s="73">
        <v>7000</v>
      </c>
      <c r="C18" s="72">
        <v>250</v>
      </c>
      <c r="D18" s="72">
        <v>150</v>
      </c>
      <c r="E18" s="58"/>
      <c r="F18" s="57"/>
    </row>
    <row r="19" spans="1:6" s="8" customFormat="1" ht="16.2" thickBot="1" x14ac:dyDescent="0.35">
      <c r="A19" s="64">
        <v>3</v>
      </c>
      <c r="B19" s="73">
        <v>7500</v>
      </c>
      <c r="C19" s="72">
        <v>225</v>
      </c>
      <c r="D19" s="72">
        <v>200</v>
      </c>
      <c r="E19" s="58"/>
      <c r="F19" s="57"/>
    </row>
    <row r="20" spans="1:6" s="8" customFormat="1" ht="15.6" x14ac:dyDescent="0.3">
      <c r="A20" s="61"/>
      <c r="B20" s="60"/>
      <c r="C20" s="59"/>
      <c r="D20" s="59"/>
      <c r="E20" s="58"/>
      <c r="F20" s="57"/>
    </row>
    <row r="21" spans="1:6" s="8" customFormat="1" ht="15.6" x14ac:dyDescent="0.3">
      <c r="A21" s="71" t="s">
        <v>91</v>
      </c>
      <c r="B21" s="71"/>
      <c r="C21" s="71"/>
      <c r="D21" s="71"/>
      <c r="E21" s="71"/>
      <c r="F21" s="71"/>
    </row>
    <row r="22" spans="1:6" s="8" customFormat="1" ht="16.2" thickBot="1" x14ac:dyDescent="0.35">
      <c r="A22" s="61"/>
      <c r="B22" s="60"/>
      <c r="C22" s="59"/>
      <c r="D22" s="59"/>
      <c r="E22" s="58"/>
      <c r="F22" s="57"/>
    </row>
    <row r="23" spans="1:6" s="8" customFormat="1" ht="16.2" thickBot="1" x14ac:dyDescent="0.35">
      <c r="A23" s="70" t="s">
        <v>90</v>
      </c>
      <c r="B23" s="69">
        <v>0</v>
      </c>
      <c r="C23" s="59"/>
      <c r="D23" s="59"/>
      <c r="E23" s="58"/>
      <c r="F23" s="57"/>
    </row>
    <row r="24" spans="1:6" s="8" customFormat="1" ht="16.2" thickBot="1" x14ac:dyDescent="0.35">
      <c r="A24" s="68" t="s">
        <v>89</v>
      </c>
      <c r="B24" s="67">
        <v>0</v>
      </c>
      <c r="C24" s="59"/>
      <c r="D24" s="59"/>
      <c r="E24" s="58"/>
      <c r="F24" s="57"/>
    </row>
    <row r="25" spans="1:6" s="8" customFormat="1" ht="15.6" x14ac:dyDescent="0.3">
      <c r="A25" s="66" t="s">
        <v>88</v>
      </c>
      <c r="B25" s="65" t="s">
        <v>87</v>
      </c>
      <c r="C25" s="59"/>
      <c r="D25" s="59"/>
      <c r="E25" s="58"/>
      <c r="F25" s="57"/>
    </row>
    <row r="26" spans="1:6" s="8" customFormat="1" ht="16.2" thickBot="1" x14ac:dyDescent="0.35">
      <c r="A26" s="64"/>
      <c r="B26" s="63" t="s">
        <v>86</v>
      </c>
      <c r="C26" s="59"/>
      <c r="D26" s="59"/>
      <c r="E26" s="58"/>
      <c r="F26" s="57"/>
    </row>
    <row r="27" spans="1:6" s="8" customFormat="1" ht="15.6" x14ac:dyDescent="0.3">
      <c r="A27" s="61"/>
      <c r="B27" s="62"/>
      <c r="C27" s="59"/>
      <c r="D27" s="59"/>
      <c r="E27" s="58"/>
      <c r="F27" s="57"/>
    </row>
    <row r="28" spans="1:6" s="8" customFormat="1" ht="15.6" x14ac:dyDescent="0.3">
      <c r="A28" s="57" t="s">
        <v>85</v>
      </c>
      <c r="B28" s="60"/>
      <c r="C28" s="59"/>
      <c r="D28" s="59"/>
      <c r="E28" s="58"/>
      <c r="F28" s="57"/>
    </row>
    <row r="29" spans="1:6" s="8" customFormat="1" ht="15.6" x14ac:dyDescent="0.3">
      <c r="A29" s="61"/>
      <c r="B29" s="60"/>
      <c r="C29" s="59"/>
      <c r="D29" s="59"/>
      <c r="E29" s="58"/>
      <c r="F29" s="57"/>
    </row>
    <row r="31" spans="1:6" ht="15.6" x14ac:dyDescent="0.25">
      <c r="A31" s="1" t="s">
        <v>0</v>
      </c>
    </row>
    <row r="32" spans="1:6" x14ac:dyDescent="0.25">
      <c r="B32" s="7"/>
    </row>
    <row r="33" spans="1:3" ht="14.4" thickBot="1" x14ac:dyDescent="0.3">
      <c r="A33" s="6" t="s">
        <v>84</v>
      </c>
      <c r="B33" s="7" t="s">
        <v>1</v>
      </c>
    </row>
    <row r="34" spans="1:3" ht="78.599999999999994" thickBot="1" x14ac:dyDescent="0.3">
      <c r="A34" s="56" t="s">
        <v>83</v>
      </c>
      <c r="B34" s="55"/>
      <c r="C34" s="55" t="s">
        <v>82</v>
      </c>
    </row>
    <row r="35" spans="1:3" ht="16.2" thickBot="1" x14ac:dyDescent="0.3">
      <c r="A35" s="51" t="s">
        <v>81</v>
      </c>
      <c r="B35" s="48">
        <f>(7*600000+B5)/1000</f>
        <v>4235</v>
      </c>
      <c r="C35" s="48">
        <f>(7*600000+B5)/1000</f>
        <v>4235</v>
      </c>
    </row>
    <row r="36" spans="1:3" ht="16.2" thickBot="1" x14ac:dyDescent="0.3">
      <c r="A36" s="51" t="s">
        <v>80</v>
      </c>
      <c r="B36" s="48">
        <f>75%* (B35-B5/1000)</f>
        <v>3150</v>
      </c>
      <c r="C36" s="48">
        <f>75%* (C35-B5/1000)</f>
        <v>3150</v>
      </c>
    </row>
    <row r="37" spans="1:3" ht="16.2" thickBot="1" x14ac:dyDescent="0.3">
      <c r="A37" s="51" t="s">
        <v>79</v>
      </c>
      <c r="B37" s="48">
        <f>B35-B36</f>
        <v>1085</v>
      </c>
      <c r="C37" s="48">
        <f>C35-C36</f>
        <v>1085</v>
      </c>
    </row>
    <row r="38" spans="1:3" ht="16.2" thickBot="1" x14ac:dyDescent="0.3">
      <c r="A38" s="51" t="s">
        <v>78</v>
      </c>
      <c r="B38" s="54">
        <f>((1-75%)*B17+D18)*5%</f>
        <v>32.5</v>
      </c>
      <c r="C38" s="54">
        <f>((1-75%)*B17+D18)*5%</f>
        <v>32.5</v>
      </c>
    </row>
    <row r="39" spans="1:3" ht="16.2" thickBot="1" x14ac:dyDescent="0.3">
      <c r="A39" s="51" t="s">
        <v>77</v>
      </c>
      <c r="B39" s="54">
        <f>B8*B36</f>
        <v>157.5</v>
      </c>
      <c r="C39" s="54">
        <f>B8*C36</f>
        <v>157.5</v>
      </c>
    </row>
    <row r="40" spans="1:3" ht="16.2" thickBot="1" x14ac:dyDescent="0.3">
      <c r="A40" s="49" t="s">
        <v>76</v>
      </c>
      <c r="B40" s="53">
        <f>SUM(B37:B39)</f>
        <v>1275</v>
      </c>
      <c r="C40" s="53">
        <f>SUM(C37:C39)</f>
        <v>1275</v>
      </c>
    </row>
    <row r="41" spans="1:3" ht="16.2" thickBot="1" x14ac:dyDescent="0.3">
      <c r="A41" s="51"/>
      <c r="B41" s="52"/>
      <c r="C41" s="52"/>
    </row>
    <row r="42" spans="1:3" ht="16.2" thickBot="1" x14ac:dyDescent="0.3">
      <c r="A42" s="49" t="s">
        <v>75</v>
      </c>
      <c r="B42" s="52"/>
      <c r="C42" s="52"/>
    </row>
    <row r="43" spans="1:3" ht="16.2" thickBot="1" x14ac:dyDescent="0.3">
      <c r="A43" s="51" t="s">
        <v>74</v>
      </c>
      <c r="B43" s="48">
        <f>C18+D18</f>
        <v>400</v>
      </c>
      <c r="C43" s="48">
        <f>C18+D18</f>
        <v>400</v>
      </c>
    </row>
    <row r="44" spans="1:3" ht="16.2" thickBot="1" x14ac:dyDescent="0.3">
      <c r="A44" s="51" t="s">
        <v>73</v>
      </c>
      <c r="B44" s="48">
        <f>75%*B43</f>
        <v>300</v>
      </c>
      <c r="C44" s="48">
        <f>75%*B43</f>
        <v>300</v>
      </c>
    </row>
    <row r="45" spans="1:3" ht="16.2" thickBot="1" x14ac:dyDescent="0.3">
      <c r="A45" s="51" t="s">
        <v>72</v>
      </c>
      <c r="B45" s="48">
        <f>B43-B44</f>
        <v>100</v>
      </c>
      <c r="C45" s="48">
        <f>C43-C44</f>
        <v>100</v>
      </c>
    </row>
    <row r="46" spans="1:3" ht="16.2" thickBot="1" x14ac:dyDescent="0.3">
      <c r="A46" s="51" t="s">
        <v>71</v>
      </c>
      <c r="B46" s="48">
        <f>B18-B17</f>
        <v>5000</v>
      </c>
      <c r="C46" s="48">
        <f>B18-B17</f>
        <v>5000</v>
      </c>
    </row>
    <row r="47" spans="1:3" ht="16.2" thickBot="1" x14ac:dyDescent="0.3">
      <c r="A47" s="51" t="s">
        <v>70</v>
      </c>
      <c r="B47" s="48">
        <f>75%*B46</f>
        <v>3750</v>
      </c>
      <c r="C47" s="48">
        <f>75%*B46</f>
        <v>3750</v>
      </c>
    </row>
    <row r="48" spans="1:3" ht="16.2" thickBot="1" x14ac:dyDescent="0.3">
      <c r="A48" s="51" t="s">
        <v>69</v>
      </c>
      <c r="B48" s="48">
        <f>B46-B47</f>
        <v>1250</v>
      </c>
      <c r="C48" s="48">
        <f>C46-C47</f>
        <v>1250</v>
      </c>
    </row>
    <row r="49" spans="1:5" ht="16.2" thickBot="1" x14ac:dyDescent="0.3">
      <c r="A49" s="51" t="s">
        <v>68</v>
      </c>
      <c r="B49" s="48">
        <f>10%*7* 600000/1000</f>
        <v>420.00000000000006</v>
      </c>
      <c r="C49" s="48">
        <f>10%*C35</f>
        <v>423.5</v>
      </c>
    </row>
    <row r="50" spans="1:5" ht="16.2" thickBot="1" x14ac:dyDescent="0.3">
      <c r="A50" s="51" t="s">
        <v>67</v>
      </c>
      <c r="B50" s="48">
        <f>B7/1000</f>
        <v>25</v>
      </c>
      <c r="C50" s="48">
        <f>B7/1000</f>
        <v>25</v>
      </c>
    </row>
    <row r="51" spans="1:5" ht="16.2" thickBot="1" x14ac:dyDescent="0.3">
      <c r="A51" s="51" t="s">
        <v>66</v>
      </c>
      <c r="B51" s="50">
        <f>2.5% *B35</f>
        <v>105.875</v>
      </c>
      <c r="C51" s="50">
        <f>2.5% *B35</f>
        <v>105.875</v>
      </c>
    </row>
    <row r="52" spans="1:5" ht="16.2" thickBot="1" x14ac:dyDescent="0.3">
      <c r="A52" s="49" t="s">
        <v>65</v>
      </c>
      <c r="B52" s="48">
        <f>B45+B48+B49+B50+B51</f>
        <v>1900.875</v>
      </c>
      <c r="C52" s="48">
        <f>C45+C48+C49+C50+C51</f>
        <v>1904.375</v>
      </c>
    </row>
    <row r="53" spans="1:5" ht="14.4" thickBot="1" x14ac:dyDescent="0.3">
      <c r="B53" s="7"/>
      <c r="C53" s="7"/>
    </row>
    <row r="54" spans="1:5" ht="14.4" thickBot="1" x14ac:dyDescent="0.3">
      <c r="A54" s="47" t="s">
        <v>64</v>
      </c>
      <c r="B54" s="46">
        <f>B40-B52</f>
        <v>-625.875</v>
      </c>
      <c r="C54" s="46">
        <f>C40-C52</f>
        <v>-629.375</v>
      </c>
    </row>
    <row r="56" spans="1:5" ht="15.6" x14ac:dyDescent="0.3">
      <c r="A56" s="4" t="s">
        <v>63</v>
      </c>
      <c r="B56" s="5"/>
      <c r="C56" s="5"/>
      <c r="D56" s="5"/>
      <c r="E56" s="5"/>
    </row>
  </sheetData>
  <mergeCells count="3">
    <mergeCell ref="A3:F3"/>
    <mergeCell ref="A9:A11"/>
    <mergeCell ref="A21:F2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C9D7E-5252-4FE6-B9D2-182A6CDEB6AA}">
  <dimension ref="A1:F59"/>
  <sheetViews>
    <sheetView topLeftCell="A44" workbookViewId="0">
      <selection activeCell="C35" sqref="C35"/>
    </sheetView>
  </sheetViews>
  <sheetFormatPr defaultColWidth="9.21875" defaultRowHeight="13.8" x14ac:dyDescent="0.25"/>
  <cols>
    <col min="1" max="1" width="36.21875" style="6" customWidth="1"/>
    <col min="2" max="2" width="15.77734375" style="6" customWidth="1"/>
    <col min="3" max="3" width="16" style="6" customWidth="1"/>
    <col min="4" max="4" width="26.77734375" style="6" customWidth="1"/>
    <col min="5" max="5" width="21.77734375" style="6" customWidth="1"/>
    <col min="6" max="6" width="13.5546875" style="6" customWidth="1"/>
    <col min="7" max="16384" width="9.21875" style="6"/>
  </cols>
  <sheetData>
    <row r="1" spans="1:6" ht="17.399999999999999" x14ac:dyDescent="0.25">
      <c r="A1" s="87" t="s">
        <v>113</v>
      </c>
      <c r="B1" s="86"/>
      <c r="C1" s="86"/>
      <c r="D1" s="86"/>
      <c r="E1" s="86"/>
      <c r="F1" s="86"/>
    </row>
    <row r="2" spans="1:6" ht="17.399999999999999" x14ac:dyDescent="0.25">
      <c r="A2" s="87"/>
      <c r="B2" s="86"/>
      <c r="C2" s="86"/>
      <c r="D2" s="86"/>
      <c r="E2" s="86"/>
      <c r="F2" s="86"/>
    </row>
    <row r="3" spans="1:6" ht="16.5" customHeight="1" thickBot="1" x14ac:dyDescent="0.3">
      <c r="A3" s="71" t="s">
        <v>108</v>
      </c>
      <c r="B3" s="71"/>
      <c r="C3" s="71"/>
      <c r="D3" s="71"/>
      <c r="E3" s="71"/>
      <c r="F3" s="71"/>
    </row>
    <row r="4" spans="1:6" s="8" customFormat="1" ht="16.2" thickBot="1" x14ac:dyDescent="0.35">
      <c r="A4" s="70" t="s">
        <v>107</v>
      </c>
      <c r="B4" s="69" t="s">
        <v>106</v>
      </c>
      <c r="C4" s="57"/>
      <c r="D4" s="57"/>
      <c r="E4" s="57"/>
      <c r="F4" s="57"/>
    </row>
    <row r="5" spans="1:6" s="8" customFormat="1" ht="16.2" thickBot="1" x14ac:dyDescent="0.35">
      <c r="A5" s="64" t="s">
        <v>105</v>
      </c>
      <c r="B5" s="84">
        <v>35000</v>
      </c>
      <c r="C5" s="60"/>
      <c r="D5" s="76"/>
      <c r="E5" s="76"/>
      <c r="F5" s="76"/>
    </row>
    <row r="6" spans="1:6" s="1" customFormat="1" ht="16.2" thickBot="1" x14ac:dyDescent="0.35">
      <c r="A6" s="64" t="s">
        <v>66</v>
      </c>
      <c r="B6" s="63">
        <v>2.5000000000000001E-2</v>
      </c>
      <c r="C6" s="85"/>
      <c r="D6" s="76"/>
      <c r="E6" s="76"/>
      <c r="F6" s="76"/>
    </row>
    <row r="7" spans="1:6" s="1" customFormat="1" ht="16.2" thickBot="1" x14ac:dyDescent="0.35">
      <c r="A7" s="64" t="s">
        <v>104</v>
      </c>
      <c r="B7" s="84">
        <v>25000</v>
      </c>
      <c r="C7" s="59"/>
      <c r="D7" s="76"/>
      <c r="E7" s="76"/>
      <c r="F7" s="76"/>
    </row>
    <row r="8" spans="1:6" s="1" customFormat="1" ht="16.2" thickBot="1" x14ac:dyDescent="0.35">
      <c r="A8" s="64" t="s">
        <v>103</v>
      </c>
      <c r="B8" s="83">
        <v>0.05</v>
      </c>
      <c r="C8" s="76"/>
      <c r="D8" s="76"/>
      <c r="E8" s="76"/>
      <c r="F8" s="76"/>
    </row>
    <row r="9" spans="1:6" s="1" customFormat="1" ht="15.6" x14ac:dyDescent="0.3">
      <c r="A9" s="82" t="s">
        <v>102</v>
      </c>
      <c r="B9" s="67" t="s">
        <v>101</v>
      </c>
      <c r="C9" s="76"/>
      <c r="D9" s="76"/>
      <c r="E9" s="76"/>
      <c r="F9" s="76"/>
    </row>
    <row r="10" spans="1:6" s="1" customFormat="1" ht="15.6" x14ac:dyDescent="0.3">
      <c r="A10" s="81"/>
      <c r="B10" s="67" t="s">
        <v>100</v>
      </c>
      <c r="C10" s="76"/>
      <c r="D10" s="76"/>
      <c r="E10" s="76"/>
      <c r="F10" s="76"/>
    </row>
    <row r="11" spans="1:6" s="1" customFormat="1" ht="16.2" thickBot="1" x14ac:dyDescent="0.35">
      <c r="A11" s="80"/>
      <c r="B11" s="78" t="s">
        <v>99</v>
      </c>
      <c r="C11" s="79"/>
      <c r="D11" s="58"/>
      <c r="E11" s="58"/>
      <c r="F11" s="57"/>
    </row>
    <row r="12" spans="1:6" s="8" customFormat="1" ht="16.2" thickBot="1" x14ac:dyDescent="0.35">
      <c r="A12" s="64" t="s">
        <v>98</v>
      </c>
      <c r="B12" s="78">
        <v>150</v>
      </c>
      <c r="C12" s="77"/>
      <c r="D12" s="58"/>
      <c r="E12" s="58"/>
      <c r="F12" s="57"/>
    </row>
    <row r="13" spans="1:6" s="8" customFormat="1" ht="16.2" thickBot="1" x14ac:dyDescent="0.35">
      <c r="A13" s="70" t="s">
        <v>97</v>
      </c>
      <c r="B13" s="69" t="s">
        <v>96</v>
      </c>
      <c r="C13" s="57"/>
      <c r="D13" s="57"/>
      <c r="E13" s="57"/>
      <c r="F13" s="57"/>
    </row>
    <row r="14" spans="1:6" s="8" customFormat="1" ht="15.6" x14ac:dyDescent="0.3">
      <c r="A14" s="76"/>
      <c r="B14" s="76"/>
      <c r="C14" s="76"/>
      <c r="D14" s="58"/>
      <c r="E14" s="58"/>
      <c r="F14" s="57"/>
    </row>
    <row r="15" spans="1:6" s="8" customFormat="1" ht="16.2" thickBot="1" x14ac:dyDescent="0.35">
      <c r="A15" s="57" t="s">
        <v>95</v>
      </c>
      <c r="B15" s="76"/>
      <c r="C15" s="76"/>
      <c r="D15" s="58"/>
      <c r="E15" s="58"/>
      <c r="F15" s="57"/>
    </row>
    <row r="16" spans="1:6" s="8" customFormat="1" ht="16.2" thickBot="1" x14ac:dyDescent="0.35">
      <c r="A16" s="75" t="s">
        <v>5</v>
      </c>
      <c r="B16" s="74" t="s">
        <v>94</v>
      </c>
      <c r="C16" s="74" t="s">
        <v>93</v>
      </c>
      <c r="D16" s="74" t="s">
        <v>92</v>
      </c>
      <c r="E16" s="58"/>
      <c r="F16" s="57"/>
    </row>
    <row r="17" spans="1:6" s="8" customFormat="1" ht="16.2" thickBot="1" x14ac:dyDescent="0.35">
      <c r="A17" s="64">
        <v>1</v>
      </c>
      <c r="B17" s="73">
        <v>2000</v>
      </c>
      <c r="C17" s="72">
        <v>200</v>
      </c>
      <c r="D17" s="72">
        <v>10</v>
      </c>
      <c r="E17" s="58"/>
      <c r="F17" s="57"/>
    </row>
    <row r="18" spans="1:6" s="8" customFormat="1" ht="16.2" thickBot="1" x14ac:dyDescent="0.35">
      <c r="A18" s="64">
        <v>2</v>
      </c>
      <c r="B18" s="73">
        <v>7000</v>
      </c>
      <c r="C18" s="72">
        <v>250</v>
      </c>
      <c r="D18" s="72">
        <v>150</v>
      </c>
      <c r="E18" s="58"/>
      <c r="F18" s="57"/>
    </row>
    <row r="19" spans="1:6" s="8" customFormat="1" ht="16.2" thickBot="1" x14ac:dyDescent="0.35">
      <c r="A19" s="64">
        <v>3</v>
      </c>
      <c r="B19" s="73">
        <v>7500</v>
      </c>
      <c r="C19" s="72">
        <v>225</v>
      </c>
      <c r="D19" s="72">
        <v>200</v>
      </c>
      <c r="E19" s="58"/>
      <c r="F19" s="57"/>
    </row>
    <row r="20" spans="1:6" s="8" customFormat="1" ht="15.6" x14ac:dyDescent="0.3">
      <c r="A20" s="61"/>
      <c r="B20" s="60"/>
      <c r="C20" s="59"/>
      <c r="D20" s="59"/>
      <c r="E20" s="58"/>
      <c r="F20" s="57"/>
    </row>
    <row r="21" spans="1:6" s="8" customFormat="1" ht="15.6" x14ac:dyDescent="0.3">
      <c r="A21" s="71" t="s">
        <v>91</v>
      </c>
      <c r="B21" s="71"/>
      <c r="C21" s="71"/>
      <c r="D21" s="71"/>
      <c r="E21" s="71"/>
      <c r="F21" s="71"/>
    </row>
    <row r="22" spans="1:6" s="8" customFormat="1" ht="16.2" thickBot="1" x14ac:dyDescent="0.35">
      <c r="A22" s="61"/>
      <c r="B22" s="60"/>
      <c r="C22" s="59"/>
      <c r="D22" s="59"/>
      <c r="E22" s="58"/>
      <c r="F22" s="57"/>
    </row>
    <row r="23" spans="1:6" s="8" customFormat="1" ht="16.2" thickBot="1" x14ac:dyDescent="0.35">
      <c r="A23" s="70" t="s">
        <v>90</v>
      </c>
      <c r="B23" s="69">
        <v>0</v>
      </c>
      <c r="C23" s="59"/>
      <c r="D23" s="59"/>
      <c r="E23" s="58"/>
      <c r="F23" s="57"/>
    </row>
    <row r="24" spans="1:6" s="8" customFormat="1" ht="16.2" thickBot="1" x14ac:dyDescent="0.35">
      <c r="A24" s="68" t="s">
        <v>89</v>
      </c>
      <c r="B24" s="67">
        <v>0</v>
      </c>
      <c r="C24" s="59"/>
      <c r="D24" s="59"/>
      <c r="E24" s="58"/>
      <c r="F24" s="57"/>
    </row>
    <row r="25" spans="1:6" s="8" customFormat="1" ht="15.6" x14ac:dyDescent="0.3">
      <c r="A25" s="66" t="s">
        <v>88</v>
      </c>
      <c r="B25" s="65" t="s">
        <v>87</v>
      </c>
      <c r="C25" s="59"/>
      <c r="D25" s="59"/>
      <c r="E25" s="58"/>
      <c r="F25" s="57"/>
    </row>
    <row r="26" spans="1:6" s="8" customFormat="1" ht="16.2" thickBot="1" x14ac:dyDescent="0.35">
      <c r="A26" s="64"/>
      <c r="B26" s="63" t="s">
        <v>86</v>
      </c>
      <c r="C26" s="59"/>
      <c r="D26" s="59"/>
      <c r="E26" s="58"/>
      <c r="F26" s="57"/>
    </row>
    <row r="27" spans="1:6" s="8" customFormat="1" ht="15.6" x14ac:dyDescent="0.3">
      <c r="A27" s="61"/>
      <c r="B27" s="62"/>
      <c r="C27" s="59"/>
      <c r="D27" s="59"/>
      <c r="E27" s="58"/>
      <c r="F27" s="57"/>
    </row>
    <row r="28" spans="1:6" s="8" customFormat="1" ht="15.6" x14ac:dyDescent="0.3">
      <c r="A28" s="57" t="s">
        <v>112</v>
      </c>
      <c r="B28" s="60"/>
      <c r="C28" s="59"/>
      <c r="D28" s="59"/>
      <c r="E28" s="58"/>
      <c r="F28" s="57"/>
    </row>
    <row r="29" spans="1:6" s="8" customFormat="1" ht="15.6" x14ac:dyDescent="0.3">
      <c r="A29" s="61"/>
      <c r="B29" s="60"/>
      <c r="C29" s="59"/>
      <c r="D29" s="59"/>
      <c r="E29" s="58"/>
      <c r="F29" s="57"/>
    </row>
    <row r="31" spans="1:6" ht="15.6" x14ac:dyDescent="0.25">
      <c r="A31" s="1" t="s">
        <v>0</v>
      </c>
    </row>
    <row r="32" spans="1:6" x14ac:dyDescent="0.25">
      <c r="B32" s="7"/>
    </row>
    <row r="33" spans="1:3" ht="14.4" thickBot="1" x14ac:dyDescent="0.3">
      <c r="A33" s="6" t="s">
        <v>111</v>
      </c>
      <c r="B33" s="7" t="s">
        <v>1</v>
      </c>
    </row>
    <row r="34" spans="1:3" ht="78.599999999999994" thickBot="1" x14ac:dyDescent="0.3">
      <c r="A34" s="56" t="s">
        <v>83</v>
      </c>
      <c r="B34" s="55"/>
      <c r="C34" s="55" t="s">
        <v>82</v>
      </c>
    </row>
    <row r="35" spans="1:3" ht="16.2" thickBot="1" x14ac:dyDescent="0.3">
      <c r="A35" s="51" t="s">
        <v>81</v>
      </c>
      <c r="B35" s="48">
        <f>(7*600000+B5)/1000</f>
        <v>4235</v>
      </c>
      <c r="C35" s="48">
        <f>(7*600000+B5)/1000</f>
        <v>4235</v>
      </c>
    </row>
    <row r="36" spans="1:3" ht="16.2" thickBot="1" x14ac:dyDescent="0.3">
      <c r="A36" s="51" t="s">
        <v>80</v>
      </c>
      <c r="B36" s="48">
        <f>75%* (B35-B5/1000)</f>
        <v>3150</v>
      </c>
      <c r="C36" s="48">
        <f>75%* (C35-B5/1000)</f>
        <v>3150</v>
      </c>
    </row>
    <row r="37" spans="1:3" ht="16.2" thickBot="1" x14ac:dyDescent="0.3">
      <c r="A37" s="51" t="s">
        <v>79</v>
      </c>
      <c r="B37" s="48">
        <f>B35-B36</f>
        <v>1085</v>
      </c>
      <c r="C37" s="48">
        <f>C35-C36</f>
        <v>1085</v>
      </c>
    </row>
    <row r="38" spans="1:3" ht="16.2" thickBot="1" x14ac:dyDescent="0.3">
      <c r="A38" s="51" t="s">
        <v>78</v>
      </c>
      <c r="B38" s="54">
        <f>(2000+150)* 5%</f>
        <v>107.5</v>
      </c>
      <c r="C38" s="54">
        <f>(2000+150)* 5%</f>
        <v>107.5</v>
      </c>
    </row>
    <row r="39" spans="1:3" ht="16.2" thickBot="1" x14ac:dyDescent="0.3">
      <c r="A39" s="51" t="s">
        <v>77</v>
      </c>
      <c r="B39" s="54">
        <f>B8*B36</f>
        <v>157.5</v>
      </c>
      <c r="C39" s="54">
        <f>B8*C36</f>
        <v>157.5</v>
      </c>
    </row>
    <row r="40" spans="1:3" ht="16.2" thickBot="1" x14ac:dyDescent="0.3">
      <c r="A40" s="51" t="s">
        <v>110</v>
      </c>
      <c r="B40" s="48">
        <f>B48-75%*B17*4%</f>
        <v>3690</v>
      </c>
      <c r="C40" s="48">
        <f>B48-75%*B17*4%</f>
        <v>3690</v>
      </c>
    </row>
    <row r="41" spans="1:3" ht="16.2" thickBot="1" x14ac:dyDescent="0.3">
      <c r="A41" s="49" t="s">
        <v>76</v>
      </c>
      <c r="B41" s="53">
        <f>SUM(B37:B40)</f>
        <v>5040</v>
      </c>
      <c r="C41" s="53">
        <f>SUM(C37:C40)</f>
        <v>5040</v>
      </c>
    </row>
    <row r="42" spans="1:3" ht="16.2" thickBot="1" x14ac:dyDescent="0.3">
      <c r="A42" s="51"/>
      <c r="B42" s="52"/>
      <c r="C42" s="52"/>
    </row>
    <row r="43" spans="1:3" ht="31.8" thickBot="1" x14ac:dyDescent="0.3">
      <c r="A43" s="49" t="s">
        <v>75</v>
      </c>
      <c r="B43" s="52"/>
      <c r="C43" s="52"/>
    </row>
    <row r="44" spans="1:3" ht="16.2" thickBot="1" x14ac:dyDescent="0.3">
      <c r="A44" s="51" t="s">
        <v>74</v>
      </c>
      <c r="B44" s="48">
        <f>C18+D18</f>
        <v>400</v>
      </c>
      <c r="C44" s="48">
        <f>C18+D18</f>
        <v>400</v>
      </c>
    </row>
    <row r="45" spans="1:3" ht="16.2" thickBot="1" x14ac:dyDescent="0.3">
      <c r="A45" s="51" t="s">
        <v>73</v>
      </c>
      <c r="B45" s="48">
        <f>75%*B44</f>
        <v>300</v>
      </c>
      <c r="C45" s="48">
        <f>75%*C44</f>
        <v>300</v>
      </c>
    </row>
    <row r="46" spans="1:3" ht="16.2" thickBot="1" x14ac:dyDescent="0.3">
      <c r="A46" s="51" t="s">
        <v>72</v>
      </c>
      <c r="B46" s="48">
        <f>B44-B45</f>
        <v>100</v>
      </c>
      <c r="C46" s="48">
        <f>C44-C45</f>
        <v>100</v>
      </c>
    </row>
    <row r="47" spans="1:3" ht="16.2" thickBot="1" x14ac:dyDescent="0.3">
      <c r="A47" s="51" t="s">
        <v>71</v>
      </c>
      <c r="B47" s="48">
        <f>B18-B17</f>
        <v>5000</v>
      </c>
      <c r="C47" s="48">
        <f>B18-B17</f>
        <v>5000</v>
      </c>
    </row>
    <row r="48" spans="1:3" ht="16.2" thickBot="1" x14ac:dyDescent="0.3">
      <c r="A48" s="51" t="s">
        <v>70</v>
      </c>
      <c r="B48" s="48">
        <f>75%*B47</f>
        <v>3750</v>
      </c>
      <c r="C48" s="48">
        <f>75%*B47</f>
        <v>3750</v>
      </c>
    </row>
    <row r="49" spans="1:5" ht="16.2" thickBot="1" x14ac:dyDescent="0.3">
      <c r="A49" s="51" t="s">
        <v>69</v>
      </c>
      <c r="B49" s="48">
        <f>B47-B48</f>
        <v>1250</v>
      </c>
      <c r="C49" s="48">
        <f>C47-C48</f>
        <v>1250</v>
      </c>
    </row>
    <row r="50" spans="1:5" ht="16.2" thickBot="1" x14ac:dyDescent="0.3">
      <c r="A50" s="51" t="s">
        <v>68</v>
      </c>
      <c r="B50" s="48">
        <f>10%*7* 600000/1000</f>
        <v>420.00000000000006</v>
      </c>
      <c r="C50" s="48">
        <f>10%*C35</f>
        <v>423.5</v>
      </c>
    </row>
    <row r="51" spans="1:5" ht="16.2" thickBot="1" x14ac:dyDescent="0.3">
      <c r="A51" s="51" t="s">
        <v>67</v>
      </c>
      <c r="B51" s="48">
        <f>B7/1000</f>
        <v>25</v>
      </c>
      <c r="C51" s="48">
        <f>B7/1000</f>
        <v>25</v>
      </c>
    </row>
    <row r="52" spans="1:5" ht="16.2" thickBot="1" x14ac:dyDescent="0.3">
      <c r="A52" s="51" t="s">
        <v>66</v>
      </c>
      <c r="B52" s="50">
        <f>2.5% *B35</f>
        <v>105.875</v>
      </c>
      <c r="C52" s="50">
        <f>2.5% *B35</f>
        <v>105.875</v>
      </c>
    </row>
    <row r="53" spans="1:5" ht="16.2" thickBot="1" x14ac:dyDescent="0.3">
      <c r="A53" s="49" t="s">
        <v>65</v>
      </c>
      <c r="B53" s="48">
        <f>B46+B47+B50+B51+B52</f>
        <v>5650.875</v>
      </c>
      <c r="C53" s="48">
        <f>C46+C47+C50+C51+C52</f>
        <v>5654.375</v>
      </c>
    </row>
    <row r="54" spans="1:5" ht="14.4" thickBot="1" x14ac:dyDescent="0.3">
      <c r="B54" s="7"/>
      <c r="C54" s="7"/>
    </row>
    <row r="55" spans="1:5" ht="14.4" thickBot="1" x14ac:dyDescent="0.3">
      <c r="A55" s="47" t="s">
        <v>64</v>
      </c>
      <c r="B55" s="46">
        <f>B41-B53</f>
        <v>-610.875</v>
      </c>
      <c r="C55" s="46">
        <f>C41-C53</f>
        <v>-614.375</v>
      </c>
    </row>
    <row r="59" spans="1:5" ht="15.6" x14ac:dyDescent="0.3">
      <c r="A59" s="4" t="s">
        <v>63</v>
      </c>
      <c r="B59" s="5"/>
      <c r="C59" s="5"/>
      <c r="D59" s="5"/>
      <c r="E59" s="5"/>
    </row>
  </sheetData>
  <mergeCells count="3">
    <mergeCell ref="A3:F3"/>
    <mergeCell ref="A9:A11"/>
    <mergeCell ref="A21:F21"/>
  </mergeCells>
  <pageMargins left="0.7" right="0.7" top="0.75" bottom="0.75" header="0.3" footer="0.3"/>
  <pageSetup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F7846-2F0C-4850-A4C2-B11FA619421C}">
  <dimension ref="A1:F64"/>
  <sheetViews>
    <sheetView tabSelected="1" workbookViewId="0">
      <selection activeCell="G3" sqref="G3"/>
    </sheetView>
  </sheetViews>
  <sheetFormatPr defaultColWidth="9.109375" defaultRowHeight="13.8" x14ac:dyDescent="0.25"/>
  <cols>
    <col min="1" max="1" width="20.109375" style="6" customWidth="1"/>
    <col min="2" max="2" width="22.88671875" style="6" customWidth="1"/>
    <col min="3" max="3" width="24.33203125" style="6" customWidth="1"/>
    <col min="4" max="4" width="23" style="6" customWidth="1"/>
    <col min="5" max="5" width="21.88671875" style="6" customWidth="1"/>
    <col min="6" max="6" width="13.5546875" style="6" customWidth="1"/>
    <col min="7" max="16384" width="9.109375" style="6"/>
  </cols>
  <sheetData>
    <row r="1" spans="1:6" ht="17.399999999999999" x14ac:dyDescent="0.25">
      <c r="A1" s="2" t="s">
        <v>150</v>
      </c>
      <c r="B1" s="5"/>
      <c r="C1" s="5"/>
      <c r="D1" s="5"/>
      <c r="E1" s="5"/>
      <c r="F1" s="5"/>
    </row>
    <row r="2" spans="1:6" ht="17.399999999999999" x14ac:dyDescent="0.25">
      <c r="A2" s="2"/>
      <c r="B2" s="5"/>
      <c r="C2" s="5"/>
      <c r="D2" s="5"/>
      <c r="E2" s="5"/>
      <c r="F2" s="5"/>
    </row>
    <row r="3" spans="1:6" ht="15.6" x14ac:dyDescent="0.25">
      <c r="A3" s="44" t="s">
        <v>149</v>
      </c>
      <c r="B3" s="44"/>
      <c r="C3" s="44"/>
      <c r="D3" s="44"/>
      <c r="E3" s="44"/>
      <c r="F3" s="44"/>
    </row>
    <row r="4" spans="1:6" s="1" customFormat="1" ht="15.6" x14ac:dyDescent="0.3">
      <c r="A4" s="3"/>
      <c r="B4" s="3"/>
      <c r="C4" s="3"/>
      <c r="D4" s="3"/>
      <c r="E4" s="3"/>
      <c r="F4" s="3"/>
    </row>
    <row r="5" spans="1:6" s="8" customFormat="1" ht="15.6" x14ac:dyDescent="0.3">
      <c r="A5" s="102" t="s">
        <v>148</v>
      </c>
      <c r="B5" s="9"/>
      <c r="C5" s="9"/>
      <c r="D5" s="9"/>
      <c r="E5" s="9"/>
      <c r="F5" s="9"/>
    </row>
    <row r="6" spans="1:6" s="8" customFormat="1" ht="15.6" x14ac:dyDescent="0.3">
      <c r="A6" s="102" t="s">
        <v>147</v>
      </c>
      <c r="B6" s="9"/>
      <c r="C6" s="9"/>
      <c r="D6" s="9"/>
      <c r="E6" s="9"/>
      <c r="F6" s="9"/>
    </row>
    <row r="7" spans="1:6" s="1" customFormat="1" ht="15.6" x14ac:dyDescent="0.3">
      <c r="A7" s="102" t="s">
        <v>146</v>
      </c>
      <c r="B7" s="3"/>
      <c r="C7" s="3"/>
      <c r="D7" s="3"/>
      <c r="E7" s="3"/>
      <c r="F7" s="3"/>
    </row>
    <row r="8" spans="1:6" s="1" customFormat="1" ht="15.6" x14ac:dyDescent="0.3">
      <c r="A8" s="102" t="s">
        <v>145</v>
      </c>
      <c r="B8" s="3"/>
      <c r="C8" s="3"/>
      <c r="D8" s="3"/>
      <c r="E8" s="3"/>
      <c r="F8" s="3"/>
    </row>
    <row r="9" spans="1:6" s="1" customFormat="1" ht="15.6" x14ac:dyDescent="0.3">
      <c r="A9" s="102" t="s">
        <v>144</v>
      </c>
      <c r="B9" s="3"/>
      <c r="C9" s="3"/>
      <c r="D9" s="3"/>
      <c r="E9" s="3"/>
      <c r="F9" s="3"/>
    </row>
    <row r="10" spans="1:6" s="1" customFormat="1" ht="15.75" customHeight="1" thickBot="1" x14ac:dyDescent="0.35">
      <c r="A10" s="3"/>
      <c r="B10" s="3"/>
      <c r="C10" s="3"/>
      <c r="D10" s="3"/>
      <c r="E10" s="3"/>
      <c r="F10" s="3"/>
    </row>
    <row r="11" spans="1:6" s="8" customFormat="1" ht="15.6" x14ac:dyDescent="0.3">
      <c r="A11" s="101" t="s">
        <v>143</v>
      </c>
      <c r="B11" s="101" t="s">
        <v>142</v>
      </c>
      <c r="C11" s="100">
        <v>1000</v>
      </c>
      <c r="D11" s="99"/>
      <c r="E11" s="10"/>
      <c r="F11" s="9"/>
    </row>
    <row r="12" spans="1:6" s="8" customFormat="1" ht="16.2" thickBot="1" x14ac:dyDescent="0.35">
      <c r="A12" s="98"/>
      <c r="B12" s="98"/>
      <c r="C12" s="97"/>
      <c r="D12" s="96"/>
      <c r="E12" s="10"/>
      <c r="F12" s="9"/>
    </row>
    <row r="13" spans="1:6" s="8" customFormat="1" ht="16.2" thickBot="1" x14ac:dyDescent="0.35">
      <c r="A13" s="95">
        <v>0</v>
      </c>
      <c r="B13" s="94">
        <v>1</v>
      </c>
      <c r="C13" s="94">
        <v>11.560700000000001</v>
      </c>
      <c r="D13" s="94">
        <v>8.5640999999999998</v>
      </c>
      <c r="E13" s="10"/>
      <c r="F13" s="9"/>
    </row>
    <row r="14" spans="1:6" s="8" customFormat="1" ht="16.2" thickBot="1" x14ac:dyDescent="0.35">
      <c r="A14" s="95">
        <v>1</v>
      </c>
      <c r="B14" s="94">
        <v>1.05</v>
      </c>
      <c r="C14" s="94">
        <v>10.9764</v>
      </c>
      <c r="D14" s="94">
        <v>7.8367000000000004</v>
      </c>
      <c r="E14" s="10"/>
      <c r="F14" s="9"/>
    </row>
    <row r="15" spans="1:6" s="8" customFormat="1" ht="16.2" thickBot="1" x14ac:dyDescent="0.35">
      <c r="A15" s="95">
        <v>2</v>
      </c>
      <c r="B15" s="94">
        <v>1.1299999999999999</v>
      </c>
      <c r="C15" s="94">
        <v>10.321300000000001</v>
      </c>
      <c r="D15" s="94">
        <v>7.0834000000000001</v>
      </c>
      <c r="E15" s="10"/>
      <c r="F15" s="9"/>
    </row>
    <row r="16" spans="1:6" s="8" customFormat="1" ht="16.2" thickBot="1" x14ac:dyDescent="0.35">
      <c r="A16" s="95">
        <v>3</v>
      </c>
      <c r="B16" s="94">
        <v>1.21</v>
      </c>
      <c r="C16" s="94">
        <v>9.5633999999999997</v>
      </c>
      <c r="D16" s="94">
        <v>6.3033999999999999</v>
      </c>
      <c r="E16" s="10"/>
      <c r="F16" s="9"/>
    </row>
    <row r="17" spans="1:6" s="8" customFormat="1" ht="16.2" thickBot="1" x14ac:dyDescent="0.35">
      <c r="A17" s="95">
        <v>4</v>
      </c>
      <c r="B17" s="94">
        <v>1.3</v>
      </c>
      <c r="C17" s="94">
        <v>8.6986000000000008</v>
      </c>
      <c r="D17" s="94">
        <v>5.4957000000000003</v>
      </c>
      <c r="E17" s="10"/>
      <c r="F17" s="9"/>
    </row>
    <row r="18" spans="1:6" s="8" customFormat="1" ht="15.6" x14ac:dyDescent="0.3">
      <c r="A18" s="40"/>
      <c r="B18" s="10"/>
      <c r="C18" s="10"/>
      <c r="D18" s="9"/>
      <c r="E18" s="10"/>
      <c r="F18" s="9"/>
    </row>
    <row r="19" spans="1:6" s="8" customFormat="1" ht="15.6" x14ac:dyDescent="0.3">
      <c r="A19" s="3" t="s">
        <v>141</v>
      </c>
      <c r="B19" s="10"/>
      <c r="C19" s="10"/>
      <c r="D19" s="9"/>
      <c r="E19" s="10"/>
      <c r="F19" s="9"/>
    </row>
    <row r="20" spans="1:6" s="8" customFormat="1" ht="15.6" x14ac:dyDescent="0.3">
      <c r="A20" s="93" t="s">
        <v>140</v>
      </c>
      <c r="B20" s="10"/>
      <c r="C20" s="10"/>
      <c r="D20" s="9"/>
      <c r="E20" s="10"/>
      <c r="F20" s="9"/>
    </row>
    <row r="21" spans="1:6" s="8" customFormat="1" ht="15.6" x14ac:dyDescent="0.3">
      <c r="A21" s="93" t="s">
        <v>139</v>
      </c>
      <c r="B21" s="10"/>
      <c r="C21" s="10"/>
      <c r="D21" s="9"/>
      <c r="E21" s="10"/>
      <c r="F21" s="9"/>
    </row>
    <row r="22" spans="1:6" s="8" customFormat="1" ht="18" x14ac:dyDescent="0.3">
      <c r="A22" s="93" t="s">
        <v>138</v>
      </c>
      <c r="B22" s="10"/>
      <c r="C22" s="10"/>
      <c r="D22" s="9"/>
      <c r="E22" s="10"/>
      <c r="F22" s="9"/>
    </row>
    <row r="23" spans="1:6" s="8" customFormat="1" ht="28.5" customHeight="1" x14ac:dyDescent="0.3">
      <c r="A23" s="93" t="s">
        <v>137</v>
      </c>
      <c r="B23" s="10"/>
      <c r="C23" s="10"/>
      <c r="D23" s="9"/>
      <c r="E23" s="10"/>
      <c r="F23" s="9"/>
    </row>
    <row r="24" spans="1:6" s="8" customFormat="1" ht="15.6" x14ac:dyDescent="0.3">
      <c r="A24" s="93" t="s">
        <v>136</v>
      </c>
      <c r="B24" s="10"/>
      <c r="C24" s="10"/>
      <c r="D24" s="9"/>
      <c r="E24" s="10"/>
      <c r="F24" s="9"/>
    </row>
    <row r="25" spans="1:6" s="8" customFormat="1" ht="15.6" x14ac:dyDescent="0.3">
      <c r="A25" s="40"/>
      <c r="B25" s="10"/>
      <c r="C25" s="10"/>
      <c r="D25" s="9"/>
      <c r="E25" s="10"/>
      <c r="F25" s="9"/>
    </row>
    <row r="26" spans="1:6" s="8" customFormat="1" ht="15.6" x14ac:dyDescent="0.3">
      <c r="A26" s="92" t="s">
        <v>135</v>
      </c>
      <c r="B26" s="91"/>
      <c r="C26" s="39"/>
      <c r="D26" s="39"/>
      <c r="E26" s="10"/>
      <c r="F26" s="9"/>
    </row>
    <row r="27" spans="1:6" s="8" customFormat="1" ht="15.6" x14ac:dyDescent="0.3">
      <c r="A27" s="92"/>
      <c r="B27" s="91"/>
      <c r="C27" s="39"/>
      <c r="D27" s="39"/>
      <c r="E27" s="10"/>
      <c r="F27" s="9"/>
    </row>
    <row r="28" spans="1:6" s="8" customFormat="1" ht="15.6" x14ac:dyDescent="0.3">
      <c r="A28" s="9" t="s">
        <v>134</v>
      </c>
      <c r="B28" s="91"/>
      <c r="C28" s="39"/>
      <c r="D28" s="39"/>
      <c r="E28" s="10"/>
      <c r="F28" s="9"/>
    </row>
    <row r="29" spans="1:6" s="8" customFormat="1" ht="15.6" x14ac:dyDescent="0.3">
      <c r="A29" s="9"/>
      <c r="B29" s="91"/>
      <c r="C29" s="39"/>
      <c r="D29" s="39"/>
      <c r="E29" s="10"/>
      <c r="F29" s="9"/>
    </row>
    <row r="30" spans="1:6" s="8" customFormat="1" ht="15.6" x14ac:dyDescent="0.3">
      <c r="A30" s="9" t="s">
        <v>133</v>
      </c>
      <c r="B30" s="91"/>
      <c r="C30" s="39"/>
      <c r="D30" s="39"/>
      <c r="E30" s="10"/>
      <c r="F30" s="9"/>
    </row>
    <row r="32" spans="1:6" ht="15.6" x14ac:dyDescent="0.25">
      <c r="A32" s="1" t="s">
        <v>0</v>
      </c>
    </row>
    <row r="33" spans="1:3" x14ac:dyDescent="0.25">
      <c r="B33" s="7"/>
    </row>
    <row r="34" spans="1:3" ht="14.4" x14ac:dyDescent="0.3">
      <c r="A34" s="6" t="s">
        <v>132</v>
      </c>
      <c r="B34" s="90" t="s">
        <v>131</v>
      </c>
    </row>
    <row r="35" spans="1:3" x14ac:dyDescent="0.25">
      <c r="B35" s="12" t="s">
        <v>122</v>
      </c>
      <c r="C35" s="89">
        <f>C13/D13</f>
        <v>1.3499024999708085</v>
      </c>
    </row>
    <row r="36" spans="1:3" x14ac:dyDescent="0.25">
      <c r="B36" s="7"/>
    </row>
    <row r="37" spans="1:3" ht="14.4" x14ac:dyDescent="0.3">
      <c r="B37" s="90" t="s">
        <v>130</v>
      </c>
    </row>
    <row r="38" spans="1:3" x14ac:dyDescent="0.25">
      <c r="B38" s="12" t="s">
        <v>119</v>
      </c>
      <c r="C38" s="89">
        <f>C15</f>
        <v>10.321300000000001</v>
      </c>
    </row>
    <row r="39" spans="1:3" x14ac:dyDescent="0.25">
      <c r="B39" s="12" t="s">
        <v>118</v>
      </c>
      <c r="C39" s="89">
        <f>C35*D15</f>
        <v>9.5618993682932256</v>
      </c>
    </row>
    <row r="40" spans="1:3" x14ac:dyDescent="0.25">
      <c r="B40" s="12" t="s">
        <v>117</v>
      </c>
      <c r="C40" s="89">
        <f>C38-C39</f>
        <v>0.75940063170677519</v>
      </c>
    </row>
    <row r="41" spans="1:3" x14ac:dyDescent="0.25">
      <c r="B41" s="12" t="s">
        <v>116</v>
      </c>
      <c r="C41" s="89">
        <f>C40*50000/1000</f>
        <v>37.970031585338759</v>
      </c>
    </row>
    <row r="42" spans="1:3" x14ac:dyDescent="0.25">
      <c r="B42" s="7"/>
    </row>
    <row r="43" spans="1:3" x14ac:dyDescent="0.25">
      <c r="B43" s="7"/>
    </row>
    <row r="44" spans="1:3" ht="14.4" thickBot="1" x14ac:dyDescent="0.3">
      <c r="B44" s="7"/>
    </row>
    <row r="45" spans="1:3" ht="14.4" thickBot="1" x14ac:dyDescent="0.3">
      <c r="A45" s="47" t="s">
        <v>129</v>
      </c>
      <c r="B45" s="88">
        <f>C41</f>
        <v>37.970031585338759</v>
      </c>
    </row>
    <row r="47" spans="1:3" ht="14.4" x14ac:dyDescent="0.3">
      <c r="A47" s="6" t="s">
        <v>128</v>
      </c>
      <c r="B47" s="90" t="s">
        <v>127</v>
      </c>
    </row>
    <row r="48" spans="1:3" x14ac:dyDescent="0.25">
      <c r="B48" s="12" t="s">
        <v>126</v>
      </c>
      <c r="C48" s="89">
        <f>B13/1.04</f>
        <v>0.96153846153846145</v>
      </c>
    </row>
    <row r="49" spans="1:5" x14ac:dyDescent="0.25">
      <c r="B49" s="12" t="s">
        <v>125</v>
      </c>
      <c r="C49" s="89">
        <f>C14/D14-C48</f>
        <v>0.4391021142140874</v>
      </c>
    </row>
    <row r="50" spans="1:5" x14ac:dyDescent="0.25">
      <c r="B50" s="7"/>
    </row>
    <row r="51" spans="1:5" ht="14.4" x14ac:dyDescent="0.3">
      <c r="B51" s="90" t="s">
        <v>124</v>
      </c>
    </row>
    <row r="52" spans="1:5" x14ac:dyDescent="0.25">
      <c r="B52" s="12" t="s">
        <v>123</v>
      </c>
      <c r="C52" s="89">
        <f>C49/D13</f>
        <v>5.1272417908955689E-2</v>
      </c>
    </row>
    <row r="53" spans="1:5" x14ac:dyDescent="0.25">
      <c r="B53" s="12" t="s">
        <v>122</v>
      </c>
      <c r="C53" s="89">
        <f>C35+C52</f>
        <v>1.4011749178797641</v>
      </c>
      <c r="D53" s="6" t="s">
        <v>121</v>
      </c>
    </row>
    <row r="54" spans="1:5" x14ac:dyDescent="0.25">
      <c r="B54" s="7"/>
    </row>
    <row r="55" spans="1:5" ht="14.4" x14ac:dyDescent="0.3">
      <c r="B55" s="90" t="s">
        <v>120</v>
      </c>
    </row>
    <row r="56" spans="1:5" x14ac:dyDescent="0.25">
      <c r="B56" s="12" t="s">
        <v>119</v>
      </c>
      <c r="C56" s="89">
        <f>C15</f>
        <v>10.321300000000001</v>
      </c>
    </row>
    <row r="57" spans="1:5" x14ac:dyDescent="0.25">
      <c r="B57" s="12" t="s">
        <v>118</v>
      </c>
      <c r="C57" s="89">
        <f>C53*D15</f>
        <v>9.9250824133095215</v>
      </c>
    </row>
    <row r="58" spans="1:5" x14ac:dyDescent="0.25">
      <c r="B58" s="12" t="s">
        <v>117</v>
      </c>
      <c r="C58" s="89">
        <f>C56-C57</f>
        <v>0.39621758669047935</v>
      </c>
    </row>
    <row r="59" spans="1:5" x14ac:dyDescent="0.25">
      <c r="B59" s="12" t="s">
        <v>116</v>
      </c>
      <c r="C59" s="89">
        <f>C58*50000/1000</f>
        <v>19.810879334523968</v>
      </c>
    </row>
    <row r="60" spans="1:5" ht="14.4" thickBot="1" x14ac:dyDescent="0.3">
      <c r="B60" s="12"/>
    </row>
    <row r="61" spans="1:5" ht="14.4" thickBot="1" x14ac:dyDescent="0.3">
      <c r="A61" s="47" t="s">
        <v>115</v>
      </c>
      <c r="B61" s="88">
        <f>C59</f>
        <v>19.810879334523968</v>
      </c>
    </row>
    <row r="64" spans="1:5" ht="15.6" x14ac:dyDescent="0.3">
      <c r="A64" s="4" t="s">
        <v>114</v>
      </c>
      <c r="B64" s="5"/>
      <c r="C64" s="5"/>
      <c r="D64" s="5"/>
      <c r="E64" s="5"/>
    </row>
  </sheetData>
  <mergeCells count="5">
    <mergeCell ref="A3:F3"/>
    <mergeCell ref="A11:A12"/>
    <mergeCell ref="B11:B12"/>
    <mergeCell ref="C11:C12"/>
    <mergeCell ref="D11:D12"/>
  </mergeCells>
  <pageMargins left="0.7" right="0.7" top="0.75" bottom="0.75" header="0.3" footer="0.3"/>
  <pageSetup orientation="portrait" horizontalDpi="90" verticalDpi="9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6a415e0-cbd2-494f-bd0b-9ec9526163e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13D16CE4023BB4BB4110DFC2802C897" ma:contentTypeVersion="12" ma:contentTypeDescription="Create a new document." ma:contentTypeScope="" ma:versionID="7dc3d3663935be6bf10a75b4167b61c7">
  <xsd:schema xmlns:xsd="http://www.w3.org/2001/XMLSchema" xmlns:xs="http://www.w3.org/2001/XMLSchema" xmlns:p="http://schemas.microsoft.com/office/2006/metadata/properties" xmlns:ns2="16a415e0-cbd2-494f-bd0b-9ec9526163e9" targetNamespace="http://schemas.microsoft.com/office/2006/metadata/properties" ma:root="true" ma:fieldsID="a1fda67aa6625a839560a09cea5ca94f" ns2:_="">
    <xsd:import namespace="16a415e0-cbd2-494f-bd0b-9ec9526163e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2:MediaServiceBillingMetadata"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a415e0-cbd2-494f-bd0b-9ec9526163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description="" ma:indexed="true" ma:internalName="MediaServiceLocation" ma:readOnly="true">
      <xsd:simpleType>
        <xsd:restriction base="dms:Text"/>
      </xsd:simpleType>
    </xsd:element>
    <xsd:element name="MediaServiceBillingMetadata" ma:index="16" nillable="true" ma:displayName="MediaServiceBillingMetadata" ma:hidden="true" ma:internalName="MediaServiceBillingMetadata" ma:readOnly="true">
      <xsd:simpleType>
        <xsd:restriction base="dms:Note"/>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5267e5f2-3cc9-4b2c-97a9-20aec386c2b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C04078D-D3DA-480E-A272-09F64664C8C8}">
  <ds:schemaRefs>
    <ds:schemaRef ds:uri="http://purl.org/dc/elements/1.1/"/>
    <ds:schemaRef ds:uri="http://schemas.microsoft.com/office/2006/metadata/properties"/>
    <ds:schemaRef ds:uri="http://purl.org/dc/terms/"/>
    <ds:schemaRef ds:uri="http://schemas.openxmlformats.org/package/2006/metadata/core-properties"/>
    <ds:schemaRef ds:uri="d660b397-b6e2-4afb-9566-799993fe369d"/>
    <ds:schemaRef ds:uri="http://schemas.microsoft.com/office/2006/documentManagement/types"/>
    <ds:schemaRef ds:uri="http://schemas.microsoft.com/office/infopath/2007/PartnerControls"/>
    <ds:schemaRef ds:uri="be84907d-e188-4da1-84e7-d0ad67a7a702"/>
    <ds:schemaRef ds:uri="http://www.w3.org/XML/1998/namespace"/>
    <ds:schemaRef ds:uri="http://purl.org/dc/dcmitype/"/>
  </ds:schemaRefs>
</ds:datastoreItem>
</file>

<file path=customXml/itemProps2.xml><?xml version="1.0" encoding="utf-8"?>
<ds:datastoreItem xmlns:ds="http://schemas.openxmlformats.org/officeDocument/2006/customXml" ds:itemID="{38CBC53B-1C74-4A89-AE6E-30203E718650}">
  <ds:schemaRefs>
    <ds:schemaRef ds:uri="http://schemas.microsoft.com/sharepoint/v3/contenttype/forms"/>
  </ds:schemaRefs>
</ds:datastoreItem>
</file>

<file path=customXml/itemProps3.xml><?xml version="1.0" encoding="utf-8"?>
<ds:datastoreItem xmlns:ds="http://schemas.openxmlformats.org/officeDocument/2006/customXml" ds:itemID="{61F5A5B1-B87F-4672-B8C9-F571A238C467}"/>
</file>

<file path=docMetadata/LabelInfo.xml><?xml version="1.0" encoding="utf-8"?>
<clbl:labelList xmlns:clbl="http://schemas.microsoft.com/office/2020/mipLabelMetadata">
  <clbl:label id="{7b72dd6e-c27c-4639-b124-2b12953460bf}" enabled="0" method="" siteId="{7b72dd6e-c27c-4639-b124-2b12953460b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Question 3 (a)</vt:lpstr>
      <vt:lpstr>Question 4 (c)</vt:lpstr>
      <vt:lpstr>Question 5 (a)</vt:lpstr>
      <vt:lpstr>Question 5 (b)</vt:lpstr>
      <vt:lpstr>Question 7 (a)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SOAUSer</dc:creator>
  <cp:lastModifiedBy>Mark Dulceak</cp:lastModifiedBy>
  <dcterms:created xsi:type="dcterms:W3CDTF">2020-07-28T23:01:03Z</dcterms:created>
  <dcterms:modified xsi:type="dcterms:W3CDTF">2026-01-08T15:31:21Z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0x010100A13D16CE4023BB4BB4110DFC2802C897</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